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dding Dashboard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Guests" sheetId="3" state="visible" r:id="rId3"/>
    <sheet xmlns:r="http://schemas.openxmlformats.org/officeDocument/2006/relationships" name="Tasks" sheetId="4" state="visible" r:id="rId4"/>
    <sheet xmlns:r="http://schemas.openxmlformats.org/officeDocument/2006/relationships" name="Gui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0000"/>
    <numFmt numFmtId="166" formatCode="0.#"/>
    <numFmt numFmtId="167" formatCode="#,##0;[Red]-#,##0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color rgb="003A1F2A"/>
      <sz val="10"/>
    </font>
    <font>
      <name val="Calibri"/>
      <color rgb="008A6573"/>
      <sz val="10"/>
    </font>
    <font>
      <name val="Calibri"/>
      <b val="1"/>
      <color rgb="00FFFFFF"/>
      <sz val="20"/>
    </font>
    <font>
      <name val="Calibri"/>
      <i val="1"/>
      <color rgb="008A6573"/>
      <sz val="9"/>
    </font>
    <font>
      <name val="Calibri"/>
      <b val="1"/>
      <color rgb="003A1F2A"/>
      <sz val="10"/>
    </font>
    <font>
      <name val="Calibri"/>
      <b val="1"/>
      <color rgb="00C9A24B"/>
      <sz val="34"/>
    </font>
    <font>
      <name val="Calibri"/>
      <color rgb="00FFFFFF"/>
      <sz val="10"/>
    </font>
    <font>
      <name val="Calibri"/>
      <b val="1"/>
      <color rgb="00FFFFFF"/>
      <sz val="9"/>
    </font>
    <font>
      <name val="Calibri"/>
      <b val="1"/>
      <color rgb="00C9A24B"/>
      <sz val="18"/>
    </font>
    <font>
      <name val="Calibri"/>
      <b val="1"/>
      <color rgb="008A6573"/>
      <sz val="9"/>
    </font>
    <font>
      <name val="Calibri"/>
      <b val="1"/>
      <color rgb="00A63D5F"/>
      <sz val="18"/>
    </font>
    <font>
      <name val="Calibri"/>
      <b val="1"/>
      <color rgb="007A2543"/>
      <sz val="11"/>
    </font>
    <font>
      <name val="Calibri"/>
      <b val="1"/>
      <color rgb="00C9A24B"/>
      <sz val="10"/>
    </font>
  </fonts>
  <fills count="9">
    <fill>
      <patternFill/>
    </fill>
    <fill>
      <patternFill patternType="gray125"/>
    </fill>
    <fill>
      <patternFill patternType="solid">
        <fgColor rgb="00A63D5F"/>
      </patternFill>
    </fill>
    <fill>
      <patternFill patternType="solid">
        <fgColor rgb="007A2543"/>
      </patternFill>
    </fill>
    <fill>
      <patternFill patternType="solid">
        <fgColor rgb="00FFF0D6"/>
      </patternFill>
    </fill>
    <fill>
      <patternFill patternType="solid">
        <fgColor rgb="00F9E3EA"/>
      </patternFill>
    </fill>
    <fill>
      <patternFill patternType="solid">
        <fgColor rgb="00FFF4F6"/>
      </patternFill>
    </fill>
    <fill>
      <patternFill patternType="solid">
        <fgColor rgb="00C9A24B"/>
      </patternFill>
    </fill>
    <fill>
      <patternFill patternType="solid">
        <fgColor rgb="00F6DDE5"/>
      </patternFill>
    </fill>
  </fills>
  <borders count="4">
    <border>
      <left/>
      <right/>
      <top/>
      <bottom/>
      <diagonal/>
    </border>
    <border>
      <left style="thin">
        <color rgb="00E8C4CF"/>
      </left>
      <right style="thin">
        <color rgb="00E8C4CF"/>
      </right>
      <top style="thin">
        <color rgb="00E8C4CF"/>
      </top>
      <bottom style="thin">
        <color rgb="00E8C4CF"/>
      </bottom>
    </border>
    <border>
      <top style="medium">
        <color rgb="00C9A24B"/>
      </top>
    </border>
    <border/>
  </borders>
  <cellStyleXfs count="1">
    <xf numFmtId="0" fontId="0" fillId="0" borderId="0"/>
  </cellStyleXfs>
  <cellXfs count="45">
    <xf numFmtId="0" fontId="0" fillId="0" borderId="0" pivotButton="0" quotePrefix="0" xfId="0"/>
    <xf numFmtId="0" fontId="7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0" fillId="7" borderId="0" pivotButton="0" quotePrefix="0" xfId="0"/>
    <xf numFmtId="0" fontId="8" fillId="6" borderId="0" applyAlignment="1" pivotButton="0" quotePrefix="0" xfId="0">
      <alignment horizontal="center" vertical="center" wrapText="1" readingOrder="1"/>
    </xf>
    <xf numFmtId="0" fontId="0" fillId="6" borderId="0" pivotButton="0" quotePrefix="0" xfId="0"/>
    <xf numFmtId="0" fontId="10" fillId="2" borderId="0" applyAlignment="1" pivotButton="0" quotePrefix="0" xfId="0">
      <alignment horizontal="center" vertical="center" wrapText="1" readingOrder="1"/>
    </xf>
    <xf numFmtId="0" fontId="3" fillId="2" borderId="1" applyAlignment="1" pivotButton="0" quotePrefix="0" xfId="0">
      <alignment horizontal="center" vertical="center" wrapText="1" readingOrder="1"/>
    </xf>
    <xf numFmtId="0" fontId="9" fillId="6" borderId="1" applyAlignment="1" pivotButton="0" quotePrefix="0" xfId="0">
      <alignment horizontal="left" vertical="center" wrapText="1" readingOrder="1"/>
    </xf>
    <xf numFmtId="164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1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5" fillId="5" borderId="1" applyAlignment="1" pivotButton="0" quotePrefix="0" xfId="0">
      <alignment horizontal="center" vertical="center" wrapText="1" readingOrder="1"/>
    </xf>
    <xf numFmtId="164" fontId="5" fillId="5" borderId="1" applyAlignment="1" pivotButton="0" quotePrefix="0" xfId="0">
      <alignment horizontal="center" vertical="center" wrapText="1" readingOrder="1"/>
    </xf>
    <xf numFmtId="3" fontId="5" fillId="5" borderId="1" applyAlignment="1" pivotButton="0" quotePrefix="0" xfId="0">
      <alignment horizontal="center" vertical="center" wrapText="1" readingOrder="1"/>
    </xf>
    <xf numFmtId="1" fontId="5" fillId="5" borderId="1" applyAlignment="1" pivotButton="0" quotePrefix="0" xfId="0">
      <alignment horizontal="center" vertical="center" wrapText="1" readingOrder="1"/>
    </xf>
    <xf numFmtId="3" fontId="4" fillId="4" borderId="1" applyAlignment="1" applyProtection="1" pivotButton="0" quotePrefix="0" xfId="0">
      <alignment horizontal="center" vertical="center" wrapText="1" readingOrder="1"/>
      <protection locked="0" hidden="0"/>
    </xf>
    <xf numFmtId="1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12" fillId="3" borderId="2" applyAlignment="1" pivotButton="0" quotePrefix="0" xfId="0">
      <alignment horizontal="center" vertical="center" wrapText="1" readingOrder="1"/>
    </xf>
    <xf numFmtId="0" fontId="14" fillId="8" borderId="2" applyAlignment="1" pivotButton="0" quotePrefix="0" xfId="0">
      <alignment horizontal="center" vertical="center" wrapText="1" readingOrder="1"/>
    </xf>
    <xf numFmtId="3" fontId="13" fillId="2" borderId="3" applyAlignment="1" pivotButton="0" quotePrefix="0" xfId="0">
      <alignment horizontal="center" vertical="center" wrapText="1" readingOrder="1"/>
    </xf>
    <xf numFmtId="3" fontId="15" fillId="5" borderId="3" applyAlignment="1" pivotButton="0" quotePrefix="0" xfId="0">
      <alignment horizontal="center" vertical="center" wrapText="1" readingOrder="1"/>
    </xf>
    <xf numFmtId="167" fontId="15" fillId="5" borderId="3" applyAlignment="1" pivotButton="0" quotePrefix="0" xfId="0">
      <alignment horizontal="center" vertical="center" wrapText="1" readingOrder="1"/>
    </xf>
    <xf numFmtId="0" fontId="9" fillId="6" borderId="1" applyAlignment="1" pivotButton="0" quotePrefix="0" xfId="0">
      <alignment horizontal="center" vertical="center" wrapText="1" readingOrder="1"/>
    </xf>
    <xf numFmtId="9" fontId="5" fillId="5" borderId="1" applyAlignment="1" pivotButton="0" quotePrefix="0" xfId="0">
      <alignment horizontal="center" vertical="center" wrapText="1" readingOrder="1"/>
    </xf>
    <xf numFmtId="1" fontId="13" fillId="2" borderId="3" applyAlignment="1" pivotButton="0" quotePrefix="0" xfId="0">
      <alignment horizontal="center" vertical="center" wrapText="1" readingOrder="1"/>
    </xf>
    <xf numFmtId="1" fontId="15" fillId="5" borderId="3" applyAlignment="1" pivotButton="0" quotePrefix="0" xfId="0">
      <alignment horizontal="center" vertical="center" wrapText="1" readingOrder="1"/>
    </xf>
    <xf numFmtId="9" fontId="15" fillId="5" borderId="3" applyAlignment="1" pivotButton="0" quotePrefix="0" xfId="0">
      <alignment horizontal="center" vertical="center" wrapText="1" readingOrder="1"/>
    </xf>
    <xf numFmtId="0" fontId="9" fillId="5" borderId="1" applyAlignment="1" pivotButton="0" quotePrefix="0" xfId="0">
      <alignment horizontal="center" vertical="center" wrapText="1" readingOrder="1"/>
    </xf>
    <xf numFmtId="0" fontId="1" fillId="2" borderId="0" applyAlignment="1" pivotButton="0" quotePrefix="0" xfId="0">
      <alignment horizontal="center" vertical="center" wrapText="1" readingOrder="1"/>
    </xf>
    <xf numFmtId="0" fontId="2" fillId="3" borderId="0" applyAlignment="1" pivotButton="0" quotePrefix="0" xfId="0">
      <alignment horizontal="center" vertical="center" wrapText="1" readingOrder="1"/>
    </xf>
    <xf numFmtId="0" fontId="4" fillId="4" borderId="1" applyAlignment="1" applyProtection="1" pivotButton="0" quotePrefix="0" xfId="0">
      <alignment horizontal="left" vertical="center" wrapText="1" readingOrder="1"/>
      <protection locked="0" hidden="0"/>
    </xf>
    <xf numFmtId="0" fontId="4" fillId="4" borderId="1" applyAlignment="1" applyProtection="1" pivotButton="0" quotePrefix="0" xfId="0">
      <alignment horizontal="center" vertical="center" wrapText="1" readingOrder="1"/>
      <protection locked="0" hidden="0"/>
    </xf>
    <xf numFmtId="165" fontId="5" fillId="5" borderId="1" applyAlignment="1" pivotButton="0" quotePrefix="0" xfId="0">
      <alignment horizontal="center" vertical="center" wrapText="1" readingOrder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166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16" fillId="8" borderId="1" applyAlignment="1" pivotButton="0" quotePrefix="0" xfId="0">
      <alignment horizontal="left" vertical="center" wrapText="1" readingOrder="1"/>
    </xf>
    <xf numFmtId="0" fontId="0" fillId="8" borderId="1" pivotButton="0" quotePrefix="0" xfId="0"/>
    <xf numFmtId="0" fontId="5" fillId="0" borderId="1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left" vertical="center" wrapText="1" readingOrder="1"/>
    </xf>
    <xf numFmtId="0" fontId="5" fillId="5" borderId="1" applyAlignment="1" pivotButton="0" quotePrefix="0" xfId="0">
      <alignment horizontal="left" vertical="center" wrapText="1" readingOrder="1"/>
    </xf>
    <xf numFmtId="0" fontId="5" fillId="2" borderId="1" applyAlignment="1" pivotButton="0" quotePrefix="0" xfId="0">
      <alignment horizontal="left" vertical="center" wrapText="1" readingOrder="1"/>
    </xf>
    <xf numFmtId="0" fontId="17" fillId="0" borderId="0" applyAlignment="1" pivotButton="0" quotePrefix="0" xfId="0">
      <alignment horizontal="left" vertical="center" wrapText="1" readingOrder="1"/>
    </xf>
    <xf numFmtId="0" fontId="5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5">
    <dxf>
      <font>
        <name val="Calibri"/>
        <b val="1"/>
        <color rgb="003A1F2A"/>
      </font>
      <fill>
        <patternFill patternType="solid">
          <fgColor rgb="00F8A9A9"/>
        </patternFill>
      </fill>
    </dxf>
    <dxf>
      <font>
        <name val="Calibri"/>
        <color rgb="003A1F2A"/>
      </font>
      <fill>
        <patternFill patternType="solid">
          <fgColor rgb="00D5EBD0"/>
        </patternFill>
      </fill>
    </dxf>
    <dxf>
      <font>
        <name val="Calibri"/>
        <color rgb="003A1F2A"/>
      </font>
      <fill>
        <patternFill patternType="solid">
          <fgColor rgb="00F8A9A9"/>
        </patternFill>
      </fill>
    </dxf>
    <dxf>
      <font>
        <name val="Calibri"/>
        <color rgb="003A1F2A"/>
      </font>
      <fill>
        <patternFill patternType="solid">
          <fgColor rgb="00F8CBAD"/>
        </patternFill>
      </fill>
    </dxf>
    <dxf>
      <font>
        <name val="Calibri"/>
        <color rgb="003A1F2A"/>
      </font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Committed by category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A63D5F"/>
            </a:solidFill>
            <a:ln xmlns:a="http://schemas.openxmlformats.org/drawingml/2006/main">
              <a:solidFill>
                <a:srgbClr val="A63D5F"/>
              </a:solidFill>
              <a:prstDash val="solid"/>
            </a:ln>
          </spPr>
          <cat>
            <numRef>
              <f>'Wedding Dashboard'!$F$13:$F$18</f>
            </numRef>
          </cat>
          <val>
            <numRef>
              <f>'Wedding Dashboard'!$G$13:$G$18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Paid by category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A63D5F"/>
            </a:solidFill>
            <a:ln xmlns:a="http://schemas.openxmlformats.org/drawingml/2006/main">
              <a:solidFill>
                <a:srgbClr val="A63D5F"/>
              </a:solidFill>
              <a:prstDash val="solid"/>
            </a:ln>
          </spPr>
          <cat>
            <numRef>
              <f>'Wedding Dashboard'!$F$13:$F$18</f>
            </numRef>
          </cat>
          <val>
            <numRef>
              <f>'Wedding Dashboard'!$H$13:$H$18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21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I50"/>
  <sheetViews>
    <sheetView showGridLines="0" rightToLeft="0" zoomScale="10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3" customWidth="1" min="5" max="5"/>
    <col width="26" customWidth="1" min="6" max="6"/>
    <col width="13" customWidth="1" min="7" max="7"/>
    <col width="13" customWidth="1" min="8" max="8"/>
    <col width="13" customWidth="1" min="9" max="9"/>
  </cols>
  <sheetData>
    <row r="1" ht="50" customHeight="1">
      <c r="A1" s="1" t="inlineStr">
        <is>
          <t>Wedding and Honeymoon Dashboard: Budget, Guests and Deadlines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</row>
    <row r="3" ht="20" customHeight="1">
      <c r="A3" s="4" t="inlineStr">
        <is>
          <t>Everything for the big day on one page: what you paid, what remains, who confirmed and which tasks are late</t>
        </is>
      </c>
      <c r="B3" s="5" t="n"/>
      <c r="C3" s="5" t="n"/>
      <c r="D3" s="5" t="n"/>
      <c r="E3" s="5" t="n"/>
      <c r="F3" s="5" t="n"/>
      <c r="G3" s="5" t="n"/>
      <c r="H3" s="5" t="n"/>
      <c r="I3" s="5" t="n"/>
    </row>
    <row r="4" ht="52" customHeight="1">
      <c r="A4" s="5" t="n"/>
      <c r="B4" s="5" t="n"/>
      <c r="C4" s="6">
        <f>MAX(0,B5-B6)</f>
        <v/>
      </c>
      <c r="D4" s="2" t="n"/>
      <c r="E4" s="5" t="n"/>
      <c r="F4" s="7" t="inlineStr">
        <is>
          <t>Next payments</t>
        </is>
      </c>
      <c r="G4" s="7" t="inlineStr">
        <is>
          <t>Due</t>
        </is>
      </c>
      <c r="H4" s="7" t="inlineStr">
        <is>
          <t>Balance</t>
        </is>
      </c>
      <c r="I4" s="7" t="inlineStr">
        <is>
          <t>In days</t>
        </is>
      </c>
    </row>
    <row r="5" ht="20" customHeight="1">
      <c r="A5" s="8" t="inlineStr">
        <is>
          <t>Wedding date</t>
        </is>
      </c>
      <c r="B5" s="9" t="n">
        <v>46492</v>
      </c>
      <c r="C5" s="10" t="inlineStr">
        <is>
          <t>days to the wedding</t>
        </is>
      </c>
      <c r="D5" s="11" t="n"/>
      <c r="E5" s="5" t="n"/>
      <c r="F5" s="12">
        <f>IF(G5="","",INDEX('Budget'!$A$5:$A$34,ROUND((G5-INT(G5))*100000,0)-ROW('Budget'!$A$5)+1))</f>
        <v/>
      </c>
      <c r="G5" s="13">
        <f>IFERROR(SMALL('Budget'!$K$5:$K$34,1),"")</f>
        <v/>
      </c>
      <c r="H5" s="14">
        <f>IF(G5="","",INDEX('Budget'!$I$5:$I$34,ROUND((G5-INT(G5))*100000,0)-ROW('Budget'!$A$5)+1))</f>
        <v/>
      </c>
      <c r="I5" s="15">
        <f>IF(G5="","",INT(G5)-$B$6)</f>
        <v/>
      </c>
    </row>
    <row r="6">
      <c r="A6" s="8" t="inlineStr">
        <is>
          <t>Today</t>
        </is>
      </c>
      <c r="B6" s="9" t="n">
        <v>46318</v>
      </c>
      <c r="C6" s="5" t="n"/>
      <c r="D6" s="5" t="n"/>
      <c r="E6" s="5" t="n"/>
      <c r="F6" s="12">
        <f>IF(G6="","",INDEX('Budget'!$A$5:$A$34,ROUND((G6-INT(G6))*100000,0)-ROW('Budget'!$A$5)+1))</f>
        <v/>
      </c>
      <c r="G6" s="13">
        <f>IFERROR(SMALL('Budget'!$K$5:$K$34,2),"")</f>
        <v/>
      </c>
      <c r="H6" s="14">
        <f>IF(G6="","",INDEX('Budget'!$I$5:$I$34,ROUND((G6-INT(G6))*100000,0)-ROW('Budget'!$A$5)+1))</f>
        <v/>
      </c>
      <c r="I6" s="15">
        <f>IF(G6="","",INT(G6)-$B$6)</f>
        <v/>
      </c>
    </row>
    <row r="7">
      <c r="A7" s="8" t="inlineStr">
        <is>
          <t>Total budget</t>
        </is>
      </c>
      <c r="B7" s="16" t="n">
        <v>120000</v>
      </c>
      <c r="C7" s="5" t="n"/>
      <c r="D7" s="5" t="n"/>
      <c r="E7" s="5" t="n"/>
      <c r="F7" s="12">
        <f>IF(G7="","",INDEX('Budget'!$A$5:$A$34,ROUND((G7-INT(G7))*100000,0)-ROW('Budget'!$A$5)+1))</f>
        <v/>
      </c>
      <c r="G7" s="13">
        <f>IFERROR(SMALL('Budget'!$K$5:$K$34,3),"")</f>
        <v/>
      </c>
      <c r="H7" s="14">
        <f>IF(G7="","",INDEX('Budget'!$I$5:$I$34,ROUND((G7-INT(G7))*100000,0)-ROW('Budget'!$A$5)+1))</f>
        <v/>
      </c>
      <c r="I7" s="15">
        <f>IF(G7="","",INT(G7)-$B$6)</f>
        <v/>
      </c>
    </row>
    <row r="8">
      <c r="A8" s="8" t="inlineStr">
        <is>
          <t>Venue capacity</t>
        </is>
      </c>
      <c r="B8" s="17" t="n">
        <v>250</v>
      </c>
      <c r="C8" s="5" t="n"/>
      <c r="D8" s="5" t="n"/>
      <c r="E8" s="5" t="n"/>
      <c r="F8" s="12">
        <f>IF(G8="","",INDEX('Budget'!$A$5:$A$34,ROUND((G8-INT(G8))*100000,0)-ROW('Budget'!$A$5)+1))</f>
        <v/>
      </c>
      <c r="G8" s="13">
        <f>IFERROR(SMALL('Budget'!$K$5:$K$34,4),"")</f>
        <v/>
      </c>
      <c r="H8" s="14">
        <f>IF(G8="","",INDEX('Budget'!$I$5:$I$34,ROUND((G8-INT(G8))*100000,0)-ROW('Budget'!$A$5)+1))</f>
        <v/>
      </c>
      <c r="I8" s="15">
        <f>IF(G8="","",INT(G8)-$B$6)</f>
        <v/>
      </c>
    </row>
    <row r="9">
      <c r="A9" s="5" t="n"/>
      <c r="B9" s="5" t="n"/>
      <c r="C9" s="5" t="n"/>
      <c r="D9" s="5" t="n"/>
      <c r="E9" s="5" t="n"/>
      <c r="F9" s="12">
        <f>IF(G9="","",INDEX('Budget'!$A$5:$A$34,ROUND((G9-INT(G9))*100000,0)-ROW('Budget'!$A$5)+1))</f>
        <v/>
      </c>
      <c r="G9" s="13">
        <f>IFERROR(SMALL('Budget'!$K$5:$K$34,5),"")</f>
        <v/>
      </c>
      <c r="H9" s="14">
        <f>IF(G9="","",INDEX('Budget'!$I$5:$I$34,ROUND((G9-INT(G9))*100000,0)-ROW('Budget'!$A$5)+1))</f>
        <v/>
      </c>
      <c r="I9" s="15">
        <f>IF(G9="","",INT(G9)-$B$6)</f>
        <v/>
      </c>
    </row>
    <row r="10" ht="18" customHeight="1">
      <c r="A10" s="18" t="inlineStr">
        <is>
          <t>Committed</t>
        </is>
      </c>
      <c r="B10" s="19" t="inlineStr">
        <is>
          <t>Paid</t>
        </is>
      </c>
      <c r="C10" s="18" t="inlineStr">
        <is>
          <t>Balance due</t>
        </is>
      </c>
      <c r="D10" s="19" t="inlineStr">
        <is>
          <t>Vs budget</t>
        </is>
      </c>
      <c r="E10" s="5" t="n"/>
      <c r="F10" s="12">
        <f>IF(G10="","",INDEX('Budget'!$A$5:$A$34,ROUND((G10-INT(G10))*100000,0)-ROW('Budget'!$A$5)+1))</f>
        <v/>
      </c>
      <c r="G10" s="13">
        <f>IFERROR(SMALL('Budget'!$K$5:$K$34,6),"")</f>
        <v/>
      </c>
      <c r="H10" s="14">
        <f>IF(G10="","",INDEX('Budget'!$I$5:$I$34,ROUND((G10-INT(G10))*100000,0)-ROW('Budget'!$A$5)+1))</f>
        <v/>
      </c>
      <c r="I10" s="15">
        <f>IF(G10="","",INT(G10)-$B$6)</f>
        <v/>
      </c>
    </row>
    <row r="11" ht="34" customHeight="1">
      <c r="A11" s="20">
        <f>SUM('Budget'!$H$5:$H$34)</f>
        <v/>
      </c>
      <c r="B11" s="21">
        <f>SUM('Budget'!$G$5:$G$34)</f>
        <v/>
      </c>
      <c r="C11" s="20">
        <f>SUM('Budget'!$I$5:$I$34)</f>
        <v/>
      </c>
      <c r="D11" s="22">
        <f>B7-SUM('Budget'!$H$5:$H$34)</f>
        <v/>
      </c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7" t="inlineStr">
        <is>
          <t>Category</t>
        </is>
      </c>
      <c r="G12" s="7" t="inlineStr">
        <is>
          <t>Committed</t>
        </is>
      </c>
      <c r="H12" s="7" t="inlineStr">
        <is>
          <t>Paid</t>
        </is>
      </c>
      <c r="I12" s="7" t="inlineStr">
        <is>
          <t>%</t>
        </is>
      </c>
    </row>
    <row r="13" ht="18" customHeight="1">
      <c r="A13" s="18" t="inlineStr">
        <is>
          <t>Invited people</t>
        </is>
      </c>
      <c r="B13" s="19" t="inlineStr">
        <is>
          <t>Confirmed</t>
        </is>
      </c>
      <c r="C13" s="18" t="inlineStr">
        <is>
          <t>Pending</t>
        </is>
      </c>
      <c r="D13" s="19" t="inlineStr">
        <is>
          <t>Declined</t>
        </is>
      </c>
      <c r="E13" s="5" t="n"/>
      <c r="F13" s="23">
        <f>INDEX('Budget'!$L$5:$L$10,1)</f>
        <v/>
      </c>
      <c r="G13" s="14">
        <f>SUMIFS('Budget'!$H$5:$H$34,'Budget'!$C$5:$C$34,$F13)</f>
        <v/>
      </c>
      <c r="H13" s="14">
        <f>SUMIFS('Budget'!$G$5:$G$34,'Budget'!$C$5:$C$34,$F13)</f>
        <v/>
      </c>
      <c r="I13" s="24">
        <f>IFERROR(G13/SUM($G$13:$G$18),0)</f>
        <v/>
      </c>
    </row>
    <row r="14" ht="34" customHeight="1">
      <c r="A14" s="25">
        <f>SUM('Guests'!$D$5:$D$104)</f>
        <v/>
      </c>
      <c r="B14" s="26">
        <f>SUMIFS('Guests'!$D$5:$D$104,'Guests'!$E$5:$E$104,INDEX('Guests'!$H$5:$H$7,1))</f>
        <v/>
      </c>
      <c r="C14" s="25">
        <f>SUMIFS('Guests'!$D$5:$D$104,'Guests'!$E$5:$E$104,INDEX('Guests'!$H$5:$H$7,3))</f>
        <v/>
      </c>
      <c r="D14" s="26">
        <f>SUMIFS('Guests'!$D$5:$D$104,'Guests'!$E$5:$E$104,INDEX('Guests'!$H$5:$H$7,2))</f>
        <v/>
      </c>
      <c r="E14" s="5" t="n"/>
      <c r="F14" s="23">
        <f>INDEX('Budget'!$L$5:$L$10,2)</f>
        <v/>
      </c>
      <c r="G14" s="14">
        <f>SUMIFS('Budget'!$H$5:$H$34,'Budget'!$C$5:$C$34,$F14)</f>
        <v/>
      </c>
      <c r="H14" s="14">
        <f>SUMIFS('Budget'!$G$5:$G$34,'Budget'!$C$5:$C$34,$F14)</f>
        <v/>
      </c>
      <c r="I14" s="24">
        <f>IFERROR(G14/SUM($G$13:$G$18),0)</f>
        <v/>
      </c>
    </row>
    <row r="15">
      <c r="A15" s="5" t="n"/>
      <c r="B15" s="5" t="n"/>
      <c r="C15" s="5" t="n"/>
      <c r="D15" s="5" t="n"/>
      <c r="E15" s="5" t="n"/>
      <c r="F15" s="23">
        <f>INDEX('Budget'!$L$5:$L$10,3)</f>
        <v/>
      </c>
      <c r="G15" s="14">
        <f>SUMIFS('Budget'!$H$5:$H$34,'Budget'!$C$5:$C$34,$F15)</f>
        <v/>
      </c>
      <c r="H15" s="14">
        <f>SUMIFS('Budget'!$G$5:$G$34,'Budget'!$C$5:$C$34,$F15)</f>
        <v/>
      </c>
      <c r="I15" s="24">
        <f>IFERROR(G15/SUM($G$13:$G$18),0)</f>
        <v/>
      </c>
    </row>
    <row r="16" ht="18" customHeight="1">
      <c r="A16" s="18" t="inlineStr">
        <is>
          <t>Wedding cost / confirmed guest</t>
        </is>
      </c>
      <c r="B16" s="19" t="inlineStr">
        <is>
          <t>Honeymoon total</t>
        </is>
      </c>
      <c r="C16" s="18" t="inlineStr">
        <is>
          <t>Overdue tasks</t>
        </is>
      </c>
      <c r="D16" s="19" t="inlineStr">
        <is>
          <t>Tasks done</t>
        </is>
      </c>
      <c r="E16" s="5" t="n"/>
      <c r="F16" s="23">
        <f>INDEX('Budget'!$L$5:$L$10,4)</f>
        <v/>
      </c>
      <c r="G16" s="14">
        <f>SUMIFS('Budget'!$H$5:$H$34,'Budget'!$C$5:$C$34,$F16)</f>
        <v/>
      </c>
      <c r="H16" s="14">
        <f>SUMIFS('Budget'!$G$5:$G$34,'Budget'!$C$5:$C$34,$F16)</f>
        <v/>
      </c>
      <c r="I16" s="24">
        <f>IFERROR(G16/SUM($G$13:$G$18),0)</f>
        <v/>
      </c>
    </row>
    <row r="17" ht="34" customHeight="1">
      <c r="A17" s="20">
        <f>IFERROR(SUMIFS('Budget'!$H$5:$H$34,'Budget'!$D$5:$D$34,"Wedding")/B14,0)</f>
        <v/>
      </c>
      <c r="B17" s="21">
        <f>SUMIFS('Budget'!$H$5:$H$34,'Budget'!$D$5:$D$34,"Honeymoon")</f>
        <v/>
      </c>
      <c r="C17" s="25">
        <f>COUNTIF('Tasks'!$E$5:$E$24,"Overdue")</f>
        <v/>
      </c>
      <c r="D17" s="27">
        <f>IFERROR(COUNTIF('Tasks'!$D$5:$D$24,"✔")/COUNTA('Tasks'!$A$5:$A$24),0)</f>
        <v/>
      </c>
      <c r="E17" s="5" t="n"/>
      <c r="F17" s="23">
        <f>INDEX('Budget'!$L$5:$L$10,5)</f>
        <v/>
      </c>
      <c r="G17" s="14">
        <f>SUMIFS('Budget'!$H$5:$H$34,'Budget'!$C$5:$C$34,$F17)</f>
        <v/>
      </c>
      <c r="H17" s="14">
        <f>SUMIFS('Budget'!$G$5:$G$34,'Budget'!$C$5:$C$34,$F17)</f>
        <v/>
      </c>
      <c r="I17" s="24">
        <f>IFERROR(G17/SUM($G$13:$G$18),0)</f>
        <v/>
      </c>
    </row>
    <row r="18">
      <c r="A18" s="5" t="n"/>
      <c r="B18" s="5" t="n"/>
      <c r="C18" s="5" t="n"/>
      <c r="D18" s="5" t="n"/>
      <c r="E18" s="5" t="n"/>
      <c r="F18" s="23">
        <f>INDEX('Budget'!$L$5:$L$10,6)</f>
        <v/>
      </c>
      <c r="G18" s="14">
        <f>SUMIFS('Budget'!$H$5:$H$34,'Budget'!$C$5:$C$34,$F18)</f>
        <v/>
      </c>
      <c r="H18" s="14">
        <f>SUMIFS('Budget'!$G$5:$G$34,'Budget'!$C$5:$C$34,$F18)</f>
        <v/>
      </c>
      <c r="I18" s="24">
        <f>IFERROR(G18/SUM($G$13:$G$18),0)</f>
        <v/>
      </c>
    </row>
    <row r="19">
      <c r="A19" s="28">
        <f>IF(B14+B15&gt;B8,"Warning: confirmed plus pending exceed venue capacity",IF(B7-SUM('Budget'!$H$5:$H$34)&lt;0,"Over budget","Plan is within budget and capacity"))</f>
        <v/>
      </c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9">
    <mergeCell ref="A17"/>
    <mergeCell ref="C17"/>
    <mergeCell ref="C5:D5"/>
    <mergeCell ref="A10"/>
    <mergeCell ref="A3:I3"/>
    <mergeCell ref="A19:D19"/>
    <mergeCell ref="A13"/>
    <mergeCell ref="D14"/>
    <mergeCell ref="C13"/>
    <mergeCell ref="C4:D4"/>
    <mergeCell ref="B16"/>
    <mergeCell ref="D10"/>
    <mergeCell ref="C14"/>
    <mergeCell ref="A11"/>
    <mergeCell ref="B11"/>
    <mergeCell ref="D11"/>
    <mergeCell ref="A16"/>
    <mergeCell ref="C10"/>
    <mergeCell ref="C16"/>
    <mergeCell ref="D13"/>
    <mergeCell ref="B14"/>
    <mergeCell ref="B17"/>
    <mergeCell ref="B13"/>
    <mergeCell ref="D17"/>
    <mergeCell ref="A1:I1"/>
    <mergeCell ref="D16"/>
    <mergeCell ref="C11"/>
    <mergeCell ref="B10"/>
    <mergeCell ref="A14"/>
  </mergeCells>
  <conditionalFormatting sqref="I5:I10">
    <cfRule type="expression" priority="1" dxfId="0">
      <formula>AND(I5&lt;&gt;"",I5&lt;=14)</formula>
    </cfRule>
  </conditionalFormatting>
  <conditionalFormatting sqref="G13:G18">
    <cfRule type="dataBar" priority="2">
      <dataBar showValue="1">
        <cfvo type="num" val="0"/>
        <cfvo type="max"/>
        <color rgb="00C9A24B"/>
      </dataBar>
    </cfRule>
  </conditionalFormatting>
  <dataValidations count="3">
    <dataValidation sqref="B5:B6" showDropDown="0" showInputMessage="0" showErrorMessage="1" allowBlank="1" errorTitle="Sheetaky" error="Enter a valid date" type="date" operator="greaterThan">
      <formula1>1</formula1>
    </dataValidation>
    <dataValidation sqref="B7" showDropDown="0" showInputMessage="0" showErrorMessage="1" allowBlank="1" errorTitle="Sheetaky" error="Enter a number between 0 and 1000000000" type="decimal" operator="between">
      <formula1>0</formula1>
      <formula2>1000000000</formula2>
    </dataValidation>
    <dataValidation sqref="B8" showDropDown="0" showInputMessage="0" showErrorMessage="1" allowBlank="1" errorTitle="Sheetaky" error="Enter a number between 0 and 10000" type="whole" operator="between">
      <formula1>0</formula1>
      <formula2>10000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M34"/>
  <sheetViews>
    <sheetView showGridLines="0" rightToLeft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9" customWidth="1" min="11" max="11"/>
    <col width="24" customWidth="1" min="12" max="12"/>
    <col width="11" customWidth="1" min="13" max="13"/>
  </cols>
  <sheetData>
    <row r="1" ht="36" customHeight="1">
      <c r="A1" s="29" t="inlineStr">
        <is>
          <t>Wedding and Honeymoon Budget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0" t="inlineStr">
        <is>
          <t>Enter estimate, contracted price, paid amount and next payment date for each item</t>
        </is>
      </c>
      <c r="B2" s="11" t="n"/>
      <c r="C2" s="11" t="n"/>
      <c r="D2" s="11" t="n"/>
      <c r="E2" s="11" t="n"/>
      <c r="F2" s="11" t="n"/>
      <c r="G2" s="11" t="n"/>
      <c r="H2" s="11" t="n"/>
      <c r="I2" s="11" t="n"/>
      <c r="J2" s="11" t="n"/>
      <c r="K2" s="11" t="n"/>
      <c r="L2" s="11" t="n"/>
      <c r="M2" s="11" t="n"/>
    </row>
    <row r="3"/>
    <row r="4" ht="34" customHeight="1">
      <c r="A4" s="7" t="inlineStr">
        <is>
          <t>Item</t>
        </is>
      </c>
      <c r="B4" s="7" t="inlineStr">
        <is>
          <t>Vendor</t>
        </is>
      </c>
      <c r="C4" s="7" t="inlineStr">
        <is>
          <t>Category</t>
        </is>
      </c>
      <c r="D4" s="7" t="inlineStr">
        <is>
          <t>Group</t>
        </is>
      </c>
      <c r="E4" s="7" t="inlineStr">
        <is>
          <t>Estimate</t>
        </is>
      </c>
      <c r="F4" s="7" t="inlineStr">
        <is>
          <t>Contract</t>
        </is>
      </c>
      <c r="G4" s="7" t="inlineStr">
        <is>
          <t>Paid</t>
        </is>
      </c>
      <c r="H4" s="7" t="inlineStr">
        <is>
          <t>Committed</t>
        </is>
      </c>
      <c r="I4" s="7" t="inlineStr">
        <is>
          <t>Balance</t>
        </is>
      </c>
      <c r="J4" s="7" t="inlineStr">
        <is>
          <t>Next due</t>
        </is>
      </c>
      <c r="K4" s="7" t="inlineStr">
        <is>
          <t>Key</t>
        </is>
      </c>
      <c r="L4" s="7" t="inlineStr">
        <is>
          <t>Category</t>
        </is>
      </c>
    </row>
    <row r="5">
      <c r="A5" s="31" t="inlineStr">
        <is>
          <t>Wedding hall</t>
        </is>
      </c>
      <c r="B5" s="31" t="inlineStr">
        <is>
          <t>Al Fustan Hall</t>
        </is>
      </c>
      <c r="C5" s="32" t="inlineStr">
        <is>
          <t>Venue &amp; catering</t>
        </is>
      </c>
      <c r="D5" s="32" t="inlineStr">
        <is>
          <t>Wedding</t>
        </is>
      </c>
      <c r="E5" s="16" t="n">
        <v>18000</v>
      </c>
      <c r="F5" s="16" t="n">
        <v>17500</v>
      </c>
      <c r="G5" s="16" t="n">
        <v>8000</v>
      </c>
      <c r="H5" s="14">
        <f>IF(E5="","",IF(N(F5)&gt;0,F5,E5))</f>
        <v/>
      </c>
      <c r="I5" s="14">
        <f>IF(E5="","",MAX(0,H5-N(G5)))</f>
        <v/>
      </c>
      <c r="J5" s="9" t="n">
        <v>46338</v>
      </c>
      <c r="K5" s="33">
        <f>IF(AND(ISNUMBER(J5),N(I5)&gt;0),J5+ROW()/100000,"")</f>
        <v/>
      </c>
      <c r="L5" s="32" t="inlineStr">
        <is>
          <t>Venue &amp; catering</t>
        </is>
      </c>
    </row>
    <row r="6">
      <c r="A6" s="31" t="inlineStr">
        <is>
          <t>Catering</t>
        </is>
      </c>
      <c r="B6" s="31" t="inlineStr">
        <is>
          <t>Al Diyar Kitchens</t>
        </is>
      </c>
      <c r="C6" s="32" t="inlineStr">
        <is>
          <t>Venue &amp; catering</t>
        </is>
      </c>
      <c r="D6" s="32" t="inlineStr">
        <is>
          <t>Wedding</t>
        </is>
      </c>
      <c r="E6" s="16" t="n">
        <v>21250</v>
      </c>
      <c r="F6" s="16" t="n">
        <v>22000</v>
      </c>
      <c r="G6" s="16" t="n">
        <v>5000</v>
      </c>
      <c r="H6" s="14">
        <f>IF(E6="","",IF(N(F6)&gt;0,F6,E6))</f>
        <v/>
      </c>
      <c r="I6" s="14">
        <f>IF(E6="","",MAX(0,H6-N(G6)))</f>
        <v/>
      </c>
      <c r="J6" s="9" t="n">
        <v>46363</v>
      </c>
      <c r="K6" s="33">
        <f>IF(AND(ISNUMBER(J6),N(I6)&gt;0),J6+ROW()/100000,"")</f>
        <v/>
      </c>
      <c r="L6" s="32" t="inlineStr">
        <is>
          <t>Attire &amp; beauty</t>
        </is>
      </c>
    </row>
    <row r="7">
      <c r="A7" s="31" t="inlineStr">
        <is>
          <t>Photo &amp; video</t>
        </is>
      </c>
      <c r="B7" s="31" t="inlineStr">
        <is>
          <t>Lamha Studio</t>
        </is>
      </c>
      <c r="C7" s="32" t="inlineStr">
        <is>
          <t>Photo &amp; decor</t>
        </is>
      </c>
      <c r="D7" s="32" t="inlineStr">
        <is>
          <t>Wedding</t>
        </is>
      </c>
      <c r="E7" s="16" t="n">
        <v>6000</v>
      </c>
      <c r="F7" s="16" t="n">
        <v>5500</v>
      </c>
      <c r="G7" s="16" t="n">
        <v>2000</v>
      </c>
      <c r="H7" s="14">
        <f>IF(E7="","",IF(N(F7)&gt;0,F7,E7))</f>
        <v/>
      </c>
      <c r="I7" s="14">
        <f>IF(E7="","",MAX(0,H7-N(G7)))</f>
        <v/>
      </c>
      <c r="J7" s="9" t="n">
        <v>46378</v>
      </c>
      <c r="K7" s="33">
        <f>IF(AND(ISNUMBER(J7),N(I7)&gt;0),J7+ROW()/100000,"")</f>
        <v/>
      </c>
      <c r="L7" s="32" t="inlineStr">
        <is>
          <t>Photo &amp; decor</t>
        </is>
      </c>
    </row>
    <row r="8">
      <c r="A8" s="31" t="inlineStr">
        <is>
          <t>Bride dress</t>
        </is>
      </c>
      <c r="B8" s="31" t="inlineStr">
        <is>
          <t>Elegance Boutique</t>
        </is>
      </c>
      <c r="C8" s="32" t="inlineStr">
        <is>
          <t>Attire &amp; beauty</t>
        </is>
      </c>
      <c r="D8" s="32" t="inlineStr">
        <is>
          <t>Wedding</t>
        </is>
      </c>
      <c r="E8" s="16" t="n">
        <v>9000</v>
      </c>
      <c r="F8" s="16" t="n">
        <v>9800</v>
      </c>
      <c r="G8" s="16" t="n">
        <v>9800</v>
      </c>
      <c r="H8" s="14">
        <f>IF(E8="","",IF(N(F8)&gt;0,F8,E8))</f>
        <v/>
      </c>
      <c r="I8" s="14">
        <f>IF(E8="","",MAX(0,H8-N(G8)))</f>
        <v/>
      </c>
      <c r="J8" s="9" t="n"/>
      <c r="K8" s="33">
        <f>IF(AND(ISNUMBER(J8),N(I8)&gt;0),J8+ROW()/100000,"")</f>
        <v/>
      </c>
      <c r="L8" s="32" t="inlineStr">
        <is>
          <t>Entertainment &amp; transport</t>
        </is>
      </c>
    </row>
    <row r="9">
      <c r="A9" s="31" t="inlineStr">
        <is>
          <t>Groom bisht &amp; suit</t>
        </is>
      </c>
      <c r="B9" s="31" t="inlineStr">
        <is>
          <t>Tailor House</t>
        </is>
      </c>
      <c r="C9" s="32" t="inlineStr">
        <is>
          <t>Attire &amp; beauty</t>
        </is>
      </c>
      <c r="D9" s="32" t="inlineStr">
        <is>
          <t>Wedding</t>
        </is>
      </c>
      <c r="E9" s="16" t="n">
        <v>2500</v>
      </c>
      <c r="F9" s="16" t="n">
        <v>2500</v>
      </c>
      <c r="G9" s="16" t="n">
        <v>1000</v>
      </c>
      <c r="H9" s="14">
        <f>IF(E9="","",IF(N(F9)&gt;0,F9,E9))</f>
        <v/>
      </c>
      <c r="I9" s="14">
        <f>IF(E9="","",MAX(0,H9-N(G9)))</f>
        <v/>
      </c>
      <c r="J9" s="9" t="n">
        <v>46348</v>
      </c>
      <c r="K9" s="33">
        <f>IF(AND(ISNUMBER(J9),N(I9)&gt;0),J9+ROW()/100000,"")</f>
        <v/>
      </c>
      <c r="L9" s="32" t="inlineStr">
        <is>
          <t>Travel &amp; stay</t>
        </is>
      </c>
    </row>
    <row r="10">
      <c r="A10" s="31" t="inlineStr">
        <is>
          <t>Wedding rings</t>
        </is>
      </c>
      <c r="B10" s="31" t="inlineStr">
        <is>
          <t>Al Noor Jewellery</t>
        </is>
      </c>
      <c r="C10" s="32" t="inlineStr">
        <is>
          <t>Attire &amp; beauty</t>
        </is>
      </c>
      <c r="D10" s="32" t="inlineStr">
        <is>
          <t>Wedding</t>
        </is>
      </c>
      <c r="E10" s="16" t="n">
        <v>7500</v>
      </c>
      <c r="F10" s="16" t="n">
        <v>7200</v>
      </c>
      <c r="G10" s="16" t="n">
        <v>7200</v>
      </c>
      <c r="H10" s="14">
        <f>IF(E10="","",IF(N(F10)&gt;0,F10,E10))</f>
        <v/>
      </c>
      <c r="I10" s="14">
        <f>IF(E10="","",MAX(0,H10-N(G10)))</f>
        <v/>
      </c>
      <c r="J10" s="9" t="n"/>
      <c r="K10" s="33">
        <f>IF(AND(ISNUMBER(J10),N(I10)&gt;0),J10+ROW()/100000,"")</f>
        <v/>
      </c>
      <c r="L10" s="32" t="inlineStr">
        <is>
          <t>Activities &amp; other</t>
        </is>
      </c>
    </row>
    <row r="11">
      <c r="A11" s="31" t="inlineStr">
        <is>
          <t>Invitations</t>
        </is>
      </c>
      <c r="B11" s="31" t="inlineStr">
        <is>
          <t>Art Printing</t>
        </is>
      </c>
      <c r="C11" s="32" t="inlineStr">
        <is>
          <t>Photo &amp; decor</t>
        </is>
      </c>
      <c r="D11" s="32" t="inlineStr">
        <is>
          <t>Wedding</t>
        </is>
      </c>
      <c r="E11" s="16" t="n">
        <v>1800</v>
      </c>
      <c r="F11" s="16" t="n"/>
      <c r="G11" s="16" t="n"/>
      <c r="H11" s="14">
        <f>IF(E11="","",IF(N(F11)&gt;0,F11,E11))</f>
        <v/>
      </c>
      <c r="I11" s="14">
        <f>IF(E11="","",MAX(0,H11-N(G11)))</f>
        <v/>
      </c>
      <c r="J11" s="9" t="n"/>
      <c r="K11" s="33">
        <f>IF(AND(ISNUMBER(J11),N(I11)&gt;0),J11+ROW()/100000,"")</f>
        <v/>
      </c>
    </row>
    <row r="12">
      <c r="A12" s="31" t="inlineStr">
        <is>
          <t>Decor &amp; flowers</t>
        </is>
      </c>
      <c r="B12" s="31" t="inlineStr">
        <is>
          <t>Lamasat</t>
        </is>
      </c>
      <c r="C12" s="32" t="inlineStr">
        <is>
          <t>Photo &amp; decor</t>
        </is>
      </c>
      <c r="D12" s="32" t="inlineStr">
        <is>
          <t>Wedding</t>
        </is>
      </c>
      <c r="E12" s="16" t="n">
        <v>8000</v>
      </c>
      <c r="F12" s="16" t="n">
        <v>8500</v>
      </c>
      <c r="G12" s="16" t="n">
        <v>3000</v>
      </c>
      <c r="H12" s="14">
        <f>IF(E12="","",IF(N(F12)&gt;0,F12,E12))</f>
        <v/>
      </c>
      <c r="I12" s="14">
        <f>IF(E12="","",MAX(0,H12-N(G12)))</f>
        <v/>
      </c>
      <c r="J12" s="9" t="n">
        <v>46368</v>
      </c>
      <c r="K12" s="33">
        <f>IF(AND(ISNUMBER(J12),N(I12)&gt;0),J12+ROW()/100000,"")</f>
        <v/>
      </c>
    </row>
    <row r="13" ht="30" customHeight="1">
      <c r="A13" s="31" t="inlineStr">
        <is>
          <t>Band &amp; zaffa</t>
        </is>
      </c>
      <c r="B13" s="31" t="inlineStr">
        <is>
          <t>Farah Band</t>
        </is>
      </c>
      <c r="C13" s="32" t="inlineStr">
        <is>
          <t>Entertainment &amp; transport</t>
        </is>
      </c>
      <c r="D13" s="32" t="inlineStr">
        <is>
          <t>Wedding</t>
        </is>
      </c>
      <c r="E13" s="16" t="n">
        <v>3500</v>
      </c>
      <c r="F13" s="16" t="n"/>
      <c r="G13" s="16" t="n"/>
      <c r="H13" s="14">
        <f>IF(E13="","",IF(N(F13)&gt;0,F13,E13))</f>
        <v/>
      </c>
      <c r="I13" s="14">
        <f>IF(E13="","",MAX(0,H13-N(G13)))</f>
        <v/>
      </c>
      <c r="J13" s="9" t="n"/>
      <c r="K13" s="33">
        <f>IF(AND(ISNUMBER(J13),N(I13)&gt;0),J13+ROW()/100000,"")</f>
        <v/>
      </c>
      <c r="L13" s="7" t="inlineStr">
        <is>
          <t>Group</t>
        </is>
      </c>
    </row>
    <row r="14">
      <c r="A14" s="31" t="inlineStr">
        <is>
          <t>Makeup &amp; hair</t>
        </is>
      </c>
      <c r="B14" s="31" t="inlineStr">
        <is>
          <t>Reem Salon</t>
        </is>
      </c>
      <c r="C14" s="32" t="inlineStr">
        <is>
          <t>Attire &amp; beauty</t>
        </is>
      </c>
      <c r="D14" s="32" t="inlineStr">
        <is>
          <t>Wedding</t>
        </is>
      </c>
      <c r="E14" s="16" t="n">
        <v>2200</v>
      </c>
      <c r="F14" s="16" t="n"/>
      <c r="G14" s="16" t="n"/>
      <c r="H14" s="14">
        <f>IF(E14="","",IF(N(F14)&gt;0,F14,E14))</f>
        <v/>
      </c>
      <c r="I14" s="14">
        <f>IF(E14="","",MAX(0,H14-N(G14)))</f>
        <v/>
      </c>
      <c r="J14" s="9" t="n"/>
      <c r="K14" s="33">
        <f>IF(AND(ISNUMBER(J14),N(I14)&gt;0),J14+ROW()/100000,"")</f>
        <v/>
      </c>
      <c r="L14" s="34" t="inlineStr">
        <is>
          <t>Wedding</t>
        </is>
      </c>
    </row>
    <row r="15">
      <c r="A15" s="31" t="inlineStr">
        <is>
          <t>Sweets &amp; favours</t>
        </is>
      </c>
      <c r="B15" s="31" t="inlineStr">
        <is>
          <t>Sham Sweets</t>
        </is>
      </c>
      <c r="C15" s="32" t="inlineStr">
        <is>
          <t>Venue &amp; catering</t>
        </is>
      </c>
      <c r="D15" s="32" t="inlineStr">
        <is>
          <t>Wedding</t>
        </is>
      </c>
      <c r="E15" s="16" t="n">
        <v>3000</v>
      </c>
      <c r="F15" s="16" t="n"/>
      <c r="G15" s="16" t="n"/>
      <c r="H15" s="14">
        <f>IF(E15="","",IF(N(F15)&gt;0,F15,E15))</f>
        <v/>
      </c>
      <c r="I15" s="14">
        <f>IF(E15="","",MAX(0,H15-N(G15)))</f>
        <v/>
      </c>
      <c r="J15" s="9" t="n"/>
      <c r="K15" s="33">
        <f>IF(AND(ISNUMBER(J15),N(I15)&gt;0),J15+ROW()/100000,"")</f>
        <v/>
      </c>
      <c r="L15" s="34" t="inlineStr">
        <is>
          <t>Honeymoon</t>
        </is>
      </c>
    </row>
    <row r="16">
      <c r="A16" s="31" t="inlineStr">
        <is>
          <t>Wedding cars</t>
        </is>
      </c>
      <c r="B16" s="31" t="inlineStr">
        <is>
          <t>Riyadh Limo</t>
        </is>
      </c>
      <c r="C16" s="32" t="inlineStr">
        <is>
          <t>Entertainment &amp; transport</t>
        </is>
      </c>
      <c r="D16" s="32" t="inlineStr">
        <is>
          <t>Wedding</t>
        </is>
      </c>
      <c r="E16" s="16" t="n">
        <v>1500</v>
      </c>
      <c r="F16" s="16" t="n"/>
      <c r="G16" s="16" t="n"/>
      <c r="H16" s="14">
        <f>IF(E16="","",IF(N(F16)&gt;0,F16,E16))</f>
        <v/>
      </c>
      <c r="I16" s="14">
        <f>IF(E16="","",MAX(0,H16-N(G16)))</f>
        <v/>
      </c>
      <c r="J16" s="9" t="n"/>
      <c r="K16" s="33">
        <f>IF(AND(ISNUMBER(J16),N(I16)&gt;0),J16+ROW()/100000,"")</f>
        <v/>
      </c>
    </row>
    <row r="17">
      <c r="A17" s="31" t="inlineStr">
        <is>
          <t>Flights</t>
        </is>
      </c>
      <c r="B17" s="31" t="inlineStr">
        <is>
          <t>Airline</t>
        </is>
      </c>
      <c r="C17" s="32" t="inlineStr">
        <is>
          <t>Travel &amp; stay</t>
        </is>
      </c>
      <c r="D17" s="32" t="inlineStr">
        <is>
          <t>Honeymoon</t>
        </is>
      </c>
      <c r="E17" s="16" t="n">
        <v>9500</v>
      </c>
      <c r="F17" s="16" t="n">
        <v>9100</v>
      </c>
      <c r="G17" s="16" t="n">
        <v>9100</v>
      </c>
      <c r="H17" s="14">
        <f>IF(E17="","",IF(N(F17)&gt;0,F17,E17))</f>
        <v/>
      </c>
      <c r="I17" s="14">
        <f>IF(E17="","",MAX(0,H17-N(G17)))</f>
        <v/>
      </c>
      <c r="J17" s="9" t="n"/>
      <c r="K17" s="33">
        <f>IF(AND(ISNUMBER(J17),N(I17)&gt;0),J17+ROW()/100000,"")</f>
        <v/>
      </c>
    </row>
    <row r="18">
      <c r="A18" s="31" t="inlineStr">
        <is>
          <t>Honeymoon hotel</t>
        </is>
      </c>
      <c r="B18" s="31" t="inlineStr">
        <is>
          <t>Island Resort</t>
        </is>
      </c>
      <c r="C18" s="32" t="inlineStr">
        <is>
          <t>Travel &amp; stay</t>
        </is>
      </c>
      <c r="D18" s="32" t="inlineStr">
        <is>
          <t>Honeymoon</t>
        </is>
      </c>
      <c r="E18" s="16" t="n">
        <v>12000</v>
      </c>
      <c r="F18" s="16" t="n">
        <v>11500</v>
      </c>
      <c r="G18" s="16" t="n">
        <v>4000</v>
      </c>
      <c r="H18" s="14">
        <f>IF(E18="","",IF(N(F18)&gt;0,F18,E18))</f>
        <v/>
      </c>
      <c r="I18" s="14">
        <f>IF(E18="","",MAX(0,H18-N(G18)))</f>
        <v/>
      </c>
      <c r="J18" s="9" t="n">
        <v>46343</v>
      </c>
      <c r="K18" s="33">
        <f>IF(AND(ISNUMBER(J18),N(I18)&gt;0),J18+ROW()/100000,"")</f>
        <v/>
      </c>
    </row>
    <row r="19">
      <c r="A19" s="31" t="inlineStr">
        <is>
          <t>Activities &amp; tours</t>
        </is>
      </c>
      <c r="B19" s="31" t="inlineStr">
        <is>
          <t>Pre-booked</t>
        </is>
      </c>
      <c r="C19" s="32" t="inlineStr">
        <is>
          <t>Activities &amp; other</t>
        </is>
      </c>
      <c r="D19" s="32" t="inlineStr">
        <is>
          <t>Honeymoon</t>
        </is>
      </c>
      <c r="E19" s="16" t="n">
        <v>3000</v>
      </c>
      <c r="F19" s="16" t="n"/>
      <c r="G19" s="16" t="n"/>
      <c r="H19" s="14">
        <f>IF(E19="","",IF(N(F19)&gt;0,F19,E19))</f>
        <v/>
      </c>
      <c r="I19" s="14">
        <f>IF(E19="","",MAX(0,H19-N(G19)))</f>
        <v/>
      </c>
      <c r="J19" s="9" t="n"/>
      <c r="K19" s="33">
        <f>IF(AND(ISNUMBER(J19),N(I19)&gt;0),J19+ROW()/100000,"")</f>
        <v/>
      </c>
    </row>
    <row r="20">
      <c r="A20" s="31" t="inlineStr">
        <is>
          <t>Insurance &amp; visas</t>
        </is>
      </c>
      <c r="B20" s="31" t="inlineStr">
        <is>
          <t>Insurer</t>
        </is>
      </c>
      <c r="C20" s="32" t="inlineStr">
        <is>
          <t>Activities &amp; other</t>
        </is>
      </c>
      <c r="D20" s="32" t="inlineStr">
        <is>
          <t>Honeymoon</t>
        </is>
      </c>
      <c r="E20" s="16" t="n">
        <v>800</v>
      </c>
      <c r="F20" s="16" t="n"/>
      <c r="G20" s="16" t="n"/>
      <c r="H20" s="14">
        <f>IF(E20="","",IF(N(F20)&gt;0,F20,E20))</f>
        <v/>
      </c>
      <c r="I20" s="14">
        <f>IF(E20="","",MAX(0,H20-N(G20)))</f>
        <v/>
      </c>
      <c r="J20" s="9" t="n"/>
      <c r="K20" s="33">
        <f>IF(AND(ISNUMBER(J20),N(I20)&gt;0),J20+ROW()/100000,"")</f>
        <v/>
      </c>
    </row>
    <row r="21">
      <c r="A21" s="31" t="inlineStr">
        <is>
          <t>Spending money</t>
        </is>
      </c>
      <c r="B21" s="31" t="inlineStr">
        <is>
          <t>-</t>
        </is>
      </c>
      <c r="C21" s="32" t="inlineStr">
        <is>
          <t>Activities &amp; other</t>
        </is>
      </c>
      <c r="D21" s="32" t="inlineStr">
        <is>
          <t>Honeymoon</t>
        </is>
      </c>
      <c r="E21" s="16" t="n">
        <v>5000</v>
      </c>
      <c r="F21" s="16" t="n"/>
      <c r="G21" s="16" t="n"/>
      <c r="H21" s="14">
        <f>IF(E21="","",IF(N(F21)&gt;0,F21,E21))</f>
        <v/>
      </c>
      <c r="I21" s="14">
        <f>IF(E21="","",MAX(0,H21-N(G21)))</f>
        <v/>
      </c>
      <c r="J21" s="9" t="n"/>
      <c r="K21" s="33">
        <f>IF(AND(ISNUMBER(J21),N(I21)&gt;0),J21+ROW()/100000,"")</f>
        <v/>
      </c>
    </row>
    <row r="22">
      <c r="A22" s="31" t="n"/>
      <c r="B22" s="31" t="n"/>
      <c r="C22" s="32" t="n"/>
      <c r="D22" s="32" t="n"/>
      <c r="E22" s="16" t="n"/>
      <c r="F22" s="16" t="n"/>
      <c r="G22" s="16" t="n"/>
      <c r="H22" s="14">
        <f>IF(E22="","",IF(N(F22)&gt;0,F22,E22))</f>
        <v/>
      </c>
      <c r="I22" s="14">
        <f>IF(E22="","",MAX(0,H22-N(G22)))</f>
        <v/>
      </c>
      <c r="J22" s="9" t="n"/>
      <c r="K22" s="33">
        <f>IF(AND(ISNUMBER(J22),N(I22)&gt;0),J22+ROW()/100000,"")</f>
        <v/>
      </c>
    </row>
    <row r="23">
      <c r="A23" s="31" t="n"/>
      <c r="B23" s="31" t="n"/>
      <c r="C23" s="32" t="n"/>
      <c r="D23" s="32" t="n"/>
      <c r="E23" s="16" t="n"/>
      <c r="F23" s="16" t="n"/>
      <c r="G23" s="16" t="n"/>
      <c r="H23" s="14">
        <f>IF(E23="","",IF(N(F23)&gt;0,F23,E23))</f>
        <v/>
      </c>
      <c r="I23" s="14">
        <f>IF(E23="","",MAX(0,H23-N(G23)))</f>
        <v/>
      </c>
      <c r="J23" s="9" t="n"/>
      <c r="K23" s="33">
        <f>IF(AND(ISNUMBER(J23),N(I23)&gt;0),J23+ROW()/100000,"")</f>
        <v/>
      </c>
    </row>
    <row r="24">
      <c r="A24" s="31" t="n"/>
      <c r="B24" s="31" t="n"/>
      <c r="C24" s="32" t="n"/>
      <c r="D24" s="32" t="n"/>
      <c r="E24" s="16" t="n"/>
      <c r="F24" s="16" t="n"/>
      <c r="G24" s="16" t="n"/>
      <c r="H24" s="14">
        <f>IF(E24="","",IF(N(F24)&gt;0,F24,E24))</f>
        <v/>
      </c>
      <c r="I24" s="14">
        <f>IF(E24="","",MAX(0,H24-N(G24)))</f>
        <v/>
      </c>
      <c r="J24" s="9" t="n"/>
      <c r="K24" s="33">
        <f>IF(AND(ISNUMBER(J24),N(I24)&gt;0),J24+ROW()/100000,"")</f>
        <v/>
      </c>
    </row>
    <row r="25">
      <c r="A25" s="31" t="n"/>
      <c r="B25" s="31" t="n"/>
      <c r="C25" s="32" t="n"/>
      <c r="D25" s="32" t="n"/>
      <c r="E25" s="16" t="n"/>
      <c r="F25" s="16" t="n"/>
      <c r="G25" s="16" t="n"/>
      <c r="H25" s="14">
        <f>IF(E25="","",IF(N(F25)&gt;0,F25,E25))</f>
        <v/>
      </c>
      <c r="I25" s="14">
        <f>IF(E25="","",MAX(0,H25-N(G25)))</f>
        <v/>
      </c>
      <c r="J25" s="9" t="n"/>
      <c r="K25" s="33">
        <f>IF(AND(ISNUMBER(J25),N(I25)&gt;0),J25+ROW()/100000,"")</f>
        <v/>
      </c>
    </row>
    <row r="26">
      <c r="A26" s="31" t="n"/>
      <c r="B26" s="31" t="n"/>
      <c r="C26" s="32" t="n"/>
      <c r="D26" s="32" t="n"/>
      <c r="E26" s="16" t="n"/>
      <c r="F26" s="16" t="n"/>
      <c r="G26" s="16" t="n"/>
      <c r="H26" s="14">
        <f>IF(E26="","",IF(N(F26)&gt;0,F26,E26))</f>
        <v/>
      </c>
      <c r="I26" s="14">
        <f>IF(E26="","",MAX(0,H26-N(G26)))</f>
        <v/>
      </c>
      <c r="J26" s="9" t="n"/>
      <c r="K26" s="33">
        <f>IF(AND(ISNUMBER(J26),N(I26)&gt;0),J26+ROW()/100000,"")</f>
        <v/>
      </c>
    </row>
    <row r="27">
      <c r="A27" s="31" t="n"/>
      <c r="B27" s="31" t="n"/>
      <c r="C27" s="32" t="n"/>
      <c r="D27" s="32" t="n"/>
      <c r="E27" s="16" t="n"/>
      <c r="F27" s="16" t="n"/>
      <c r="G27" s="16" t="n"/>
      <c r="H27" s="14">
        <f>IF(E27="","",IF(N(F27)&gt;0,F27,E27))</f>
        <v/>
      </c>
      <c r="I27" s="14">
        <f>IF(E27="","",MAX(0,H27-N(G27)))</f>
        <v/>
      </c>
      <c r="J27" s="9" t="n"/>
      <c r="K27" s="33">
        <f>IF(AND(ISNUMBER(J27),N(I27)&gt;0),J27+ROW()/100000,"")</f>
        <v/>
      </c>
    </row>
    <row r="28">
      <c r="A28" s="31" t="n"/>
      <c r="B28" s="31" t="n"/>
      <c r="C28" s="32" t="n"/>
      <c r="D28" s="32" t="n"/>
      <c r="E28" s="16" t="n"/>
      <c r="F28" s="16" t="n"/>
      <c r="G28" s="16" t="n"/>
      <c r="H28" s="14">
        <f>IF(E28="","",IF(N(F28)&gt;0,F28,E28))</f>
        <v/>
      </c>
      <c r="I28" s="14">
        <f>IF(E28="","",MAX(0,H28-N(G28)))</f>
        <v/>
      </c>
      <c r="J28" s="9" t="n"/>
      <c r="K28" s="33">
        <f>IF(AND(ISNUMBER(J28),N(I28)&gt;0),J28+ROW()/100000,"")</f>
        <v/>
      </c>
    </row>
    <row r="29">
      <c r="A29" s="31" t="n"/>
      <c r="B29" s="31" t="n"/>
      <c r="C29" s="32" t="n"/>
      <c r="D29" s="32" t="n"/>
      <c r="E29" s="16" t="n"/>
      <c r="F29" s="16" t="n"/>
      <c r="G29" s="16" t="n"/>
      <c r="H29" s="14">
        <f>IF(E29="","",IF(N(F29)&gt;0,F29,E29))</f>
        <v/>
      </c>
      <c r="I29" s="14">
        <f>IF(E29="","",MAX(0,H29-N(G29)))</f>
        <v/>
      </c>
      <c r="J29" s="9" t="n"/>
      <c r="K29" s="33">
        <f>IF(AND(ISNUMBER(J29),N(I29)&gt;0),J29+ROW()/100000,"")</f>
        <v/>
      </c>
    </row>
    <row r="30">
      <c r="A30" s="31" t="n"/>
      <c r="B30" s="31" t="n"/>
      <c r="C30" s="32" t="n"/>
      <c r="D30" s="32" t="n"/>
      <c r="E30" s="16" t="n"/>
      <c r="F30" s="16" t="n"/>
      <c r="G30" s="16" t="n"/>
      <c r="H30" s="14">
        <f>IF(E30="","",IF(N(F30)&gt;0,F30,E30))</f>
        <v/>
      </c>
      <c r="I30" s="14">
        <f>IF(E30="","",MAX(0,H30-N(G30)))</f>
        <v/>
      </c>
      <c r="J30" s="9" t="n"/>
      <c r="K30" s="33">
        <f>IF(AND(ISNUMBER(J30),N(I30)&gt;0),J30+ROW()/100000,"")</f>
        <v/>
      </c>
    </row>
    <row r="31">
      <c r="A31" s="31" t="n"/>
      <c r="B31" s="31" t="n"/>
      <c r="C31" s="32" t="n"/>
      <c r="D31" s="32" t="n"/>
      <c r="E31" s="16" t="n"/>
      <c r="F31" s="16" t="n"/>
      <c r="G31" s="16" t="n"/>
      <c r="H31" s="14">
        <f>IF(E31="","",IF(N(F31)&gt;0,F31,E31))</f>
        <v/>
      </c>
      <c r="I31" s="14">
        <f>IF(E31="","",MAX(0,H31-N(G31)))</f>
        <v/>
      </c>
      <c r="J31" s="9" t="n"/>
      <c r="K31" s="33">
        <f>IF(AND(ISNUMBER(J31),N(I31)&gt;0),J31+ROW()/100000,"")</f>
        <v/>
      </c>
    </row>
    <row r="32">
      <c r="A32" s="31" t="n"/>
      <c r="B32" s="31" t="n"/>
      <c r="C32" s="32" t="n"/>
      <c r="D32" s="32" t="n"/>
      <c r="E32" s="16" t="n"/>
      <c r="F32" s="16" t="n"/>
      <c r="G32" s="16" t="n"/>
      <c r="H32" s="14">
        <f>IF(E32="","",IF(N(F32)&gt;0,F32,E32))</f>
        <v/>
      </c>
      <c r="I32" s="14">
        <f>IF(E32="","",MAX(0,H32-N(G32)))</f>
        <v/>
      </c>
      <c r="J32" s="9" t="n"/>
      <c r="K32" s="33">
        <f>IF(AND(ISNUMBER(J32),N(I32)&gt;0),J32+ROW()/100000,"")</f>
        <v/>
      </c>
    </row>
    <row r="33">
      <c r="A33" s="31" t="n"/>
      <c r="B33" s="31" t="n"/>
      <c r="C33" s="32" t="n"/>
      <c r="D33" s="32" t="n"/>
      <c r="E33" s="16" t="n"/>
      <c r="F33" s="16" t="n"/>
      <c r="G33" s="16" t="n"/>
      <c r="H33" s="14">
        <f>IF(E33="","",IF(N(F33)&gt;0,F33,E33))</f>
        <v/>
      </c>
      <c r="I33" s="14">
        <f>IF(E33="","",MAX(0,H33-N(G33)))</f>
        <v/>
      </c>
      <c r="J33" s="9" t="n"/>
      <c r="K33" s="33">
        <f>IF(AND(ISNUMBER(J33),N(I33)&gt;0),J33+ROW()/100000,"")</f>
        <v/>
      </c>
    </row>
    <row r="34">
      <c r="A34" s="31" t="n"/>
      <c r="B34" s="31" t="n"/>
      <c r="C34" s="32" t="n"/>
      <c r="D34" s="32" t="n"/>
      <c r="E34" s="16" t="n"/>
      <c r="F34" s="16" t="n"/>
      <c r="G34" s="16" t="n"/>
      <c r="H34" s="14">
        <f>IF(E34="","",IF(N(F34)&gt;0,F34,E34))</f>
        <v/>
      </c>
      <c r="I34" s="14">
        <f>IF(E34="","",MAX(0,H34-N(G34)))</f>
        <v/>
      </c>
      <c r="J34" s="9" t="n"/>
      <c r="K34" s="33">
        <f>IF(AND(ISNUMBER(J34),N(I34)&gt;0),J34+ROW()/100000,"")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M2"/>
    <mergeCell ref="A1:M1"/>
  </mergeCells>
  <conditionalFormatting sqref="I5:I34">
    <cfRule type="expression" priority="1" dxfId="1">
      <formula>AND(I5&lt;&gt;"",I5=0)</formula>
    </cfRule>
    <cfRule type="expression" priority="2" dxfId="2">
      <formula>AND(I5&lt;&gt;"",I5&gt;0,J5&lt;&gt;"",J5&lt;TODAY())</formula>
    </cfRule>
  </conditionalFormatting>
  <conditionalFormatting sqref="H5:H34">
    <cfRule type="dataBar" priority="3">
      <dataBar showValue="1">
        <cfvo type="num" val="0"/>
        <cfvo type="max"/>
        <color rgb="00C9A24B"/>
      </dataBar>
    </cfRule>
  </conditionalFormatting>
  <dataValidations count="4">
    <dataValidation sqref="C5:C34" showDropDown="0" showInputMessage="0" showErrorMessage="1" allowBlank="1" errorTitle="Sheetaky" error="Pick a value from the list" type="list">
      <formula1>=$L$5:$L$10</formula1>
    </dataValidation>
    <dataValidation sqref="D5:D34" showDropDown="0" showInputMessage="0" showErrorMessage="1" allowBlank="1" errorTitle="Sheetaky" error="Pick a value from the list" type="list">
      <formula1>=$L$14:$L$15</formula1>
    </dataValidation>
    <dataValidation sqref="E5:G34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J5:J34" showDropDown="0" showInputMessage="0" showErrorMessage="1" allowBlank="1" errorTitle="Sheetaky" error="Enter a valid date" type="date" operator="greaterThan">
      <formula1>1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H104"/>
  <sheetViews>
    <sheetView showGridLines="0" rightToLeft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24" customWidth="1" min="2" max="2"/>
    <col width="11" customWidth="1" min="3" max="3"/>
    <col width="9" customWidth="1" min="4" max="4"/>
    <col width="11" customWidth="1" min="5" max="5"/>
    <col width="9" customWidth="1" min="6" max="6"/>
    <col width="3" customWidth="1" min="7" max="7"/>
    <col width="16" customWidth="1" min="8" max="8"/>
  </cols>
  <sheetData>
    <row r="1" ht="36" customHeight="1">
      <c r="A1" s="29" t="inlineStr">
        <is>
          <t>Guest List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0" t="inlineStr">
        <is>
          <t>Log each family or group with its size and reply</t>
        </is>
      </c>
      <c r="B2" s="11" t="n"/>
      <c r="C2" s="11" t="n"/>
      <c r="D2" s="11" t="n"/>
      <c r="E2" s="11" t="n"/>
      <c r="F2" s="11" t="n"/>
      <c r="G2" s="11" t="n"/>
      <c r="H2" s="11" t="n"/>
    </row>
    <row r="3"/>
    <row r="4" ht="30" customHeight="1">
      <c r="A4" s="7" t="inlineStr">
        <is>
          <t>#</t>
        </is>
      </c>
      <c r="B4" s="7" t="inlineStr">
        <is>
          <t>Guest / group</t>
        </is>
      </c>
      <c r="C4" s="7" t="inlineStr">
        <is>
          <t>Side</t>
        </is>
      </c>
      <c r="D4" s="7" t="inlineStr">
        <is>
          <t>Size</t>
        </is>
      </c>
      <c r="E4" s="7" t="inlineStr">
        <is>
          <t>RSVP</t>
        </is>
      </c>
      <c r="F4" s="7" t="inlineStr">
        <is>
          <t>Table</t>
        </is>
      </c>
      <c r="H4" s="7" t="inlineStr">
        <is>
          <t>RSVP</t>
        </is>
      </c>
    </row>
    <row r="5">
      <c r="A5" s="35" t="n">
        <v>1</v>
      </c>
      <c r="B5" s="31" t="inlineStr">
        <is>
          <t>Al-Otaibi family</t>
        </is>
      </c>
      <c r="C5" s="32" t="inlineStr">
        <is>
          <t>Groom</t>
        </is>
      </c>
      <c r="D5" s="17" t="n">
        <v>2</v>
      </c>
      <c r="E5" s="32" t="inlineStr">
        <is>
          <t>Yes</t>
        </is>
      </c>
      <c r="F5" s="17" t="n">
        <v>1</v>
      </c>
      <c r="H5" s="34" t="inlineStr">
        <is>
          <t>Yes</t>
        </is>
      </c>
    </row>
    <row r="6">
      <c r="A6" s="35" t="n">
        <v>2</v>
      </c>
      <c r="B6" s="31" t="inlineStr">
        <is>
          <t>Al-Harbi family</t>
        </is>
      </c>
      <c r="C6" s="32" t="inlineStr">
        <is>
          <t>Bride</t>
        </is>
      </c>
      <c r="D6" s="17" t="n">
        <v>4</v>
      </c>
      <c r="E6" s="32" t="inlineStr">
        <is>
          <t>Yes</t>
        </is>
      </c>
      <c r="F6" s="17" t="n">
        <v>1</v>
      </c>
      <c r="H6" s="34" t="inlineStr">
        <is>
          <t>No</t>
        </is>
      </c>
    </row>
    <row r="7">
      <c r="A7" s="35" t="n">
        <v>3</v>
      </c>
      <c r="B7" s="31" t="inlineStr">
        <is>
          <t>Al-Qahtani family</t>
        </is>
      </c>
      <c r="C7" s="32" t="inlineStr">
        <is>
          <t>Groom</t>
        </is>
      </c>
      <c r="D7" s="17" t="n">
        <v>6</v>
      </c>
      <c r="E7" s="32" t="inlineStr">
        <is>
          <t>Yes</t>
        </is>
      </c>
      <c r="F7" s="17" t="n">
        <v>1</v>
      </c>
      <c r="H7" s="34" t="inlineStr">
        <is>
          <t>Pending</t>
        </is>
      </c>
    </row>
    <row r="8">
      <c r="A8" s="35" t="n">
        <v>4</v>
      </c>
      <c r="B8" s="31" t="inlineStr">
        <is>
          <t>Al-Shammari family</t>
        </is>
      </c>
      <c r="C8" s="32" t="inlineStr">
        <is>
          <t>Bride</t>
        </is>
      </c>
      <c r="D8" s="17" t="n">
        <v>3</v>
      </c>
      <c r="E8" s="32" t="inlineStr">
        <is>
          <t>No</t>
        </is>
      </c>
      <c r="F8" s="17" t="n"/>
    </row>
    <row r="9">
      <c r="A9" s="35" t="n">
        <v>5</v>
      </c>
      <c r="B9" s="31" t="inlineStr">
        <is>
          <t>Al-Dosari family</t>
        </is>
      </c>
      <c r="C9" s="32" t="inlineStr">
        <is>
          <t>Groom</t>
        </is>
      </c>
      <c r="D9" s="17" t="n">
        <v>5</v>
      </c>
      <c r="E9" s="32" t="inlineStr">
        <is>
          <t>Pending</t>
        </is>
      </c>
      <c r="F9" s="17" t="n"/>
    </row>
    <row r="10" ht="30" customHeight="1">
      <c r="A10" s="35" t="n">
        <v>6</v>
      </c>
      <c r="B10" s="31" t="inlineStr">
        <is>
          <t>Al-Zahrani family</t>
        </is>
      </c>
      <c r="C10" s="32" t="inlineStr">
        <is>
          <t>Bride</t>
        </is>
      </c>
      <c r="D10" s="17" t="n">
        <v>8</v>
      </c>
      <c r="E10" s="32" t="inlineStr">
        <is>
          <t>Yes</t>
        </is>
      </c>
      <c r="F10" s="17" t="n">
        <v>2</v>
      </c>
      <c r="H10" s="7" t="inlineStr">
        <is>
          <t>Side</t>
        </is>
      </c>
    </row>
    <row r="11">
      <c r="A11" s="35" t="n">
        <v>7</v>
      </c>
      <c r="B11" s="31" t="inlineStr">
        <is>
          <t>Al-Mutairi family</t>
        </is>
      </c>
      <c r="C11" s="32" t="inlineStr">
        <is>
          <t>Groom</t>
        </is>
      </c>
      <c r="D11" s="17" t="n">
        <v>2</v>
      </c>
      <c r="E11" s="32" t="inlineStr">
        <is>
          <t>No</t>
        </is>
      </c>
      <c r="F11" s="17" t="n"/>
      <c r="H11" s="34" t="inlineStr">
        <is>
          <t>Groom</t>
        </is>
      </c>
    </row>
    <row r="12">
      <c r="A12" s="35" t="n">
        <v>8</v>
      </c>
      <c r="B12" s="31" t="inlineStr">
        <is>
          <t>Al-Subaie family</t>
        </is>
      </c>
      <c r="C12" s="32" t="inlineStr">
        <is>
          <t>Bride</t>
        </is>
      </c>
      <c r="D12" s="17" t="n">
        <v>4</v>
      </c>
      <c r="E12" s="32" t="inlineStr">
        <is>
          <t>Yes</t>
        </is>
      </c>
      <c r="F12" s="17" t="n">
        <v>2</v>
      </c>
      <c r="H12" s="34" t="inlineStr">
        <is>
          <t>Bride</t>
        </is>
      </c>
    </row>
    <row r="13">
      <c r="A13" s="35" t="n">
        <v>9</v>
      </c>
      <c r="B13" s="31" t="inlineStr">
        <is>
          <t>Al-Anazi family</t>
        </is>
      </c>
      <c r="C13" s="32" t="inlineStr">
        <is>
          <t>Groom</t>
        </is>
      </c>
      <c r="D13" s="17" t="n">
        <v>6</v>
      </c>
      <c r="E13" s="32" t="inlineStr">
        <is>
          <t>No</t>
        </is>
      </c>
      <c r="F13" s="17" t="n"/>
    </row>
    <row r="14">
      <c r="A14" s="35" t="n">
        <v>10</v>
      </c>
      <c r="B14" s="31" t="inlineStr">
        <is>
          <t>Al-Ghamdi family</t>
        </is>
      </c>
      <c r="C14" s="32" t="inlineStr">
        <is>
          <t>Bride</t>
        </is>
      </c>
      <c r="D14" s="17" t="n">
        <v>3</v>
      </c>
      <c r="E14" s="32" t="inlineStr">
        <is>
          <t>Pending</t>
        </is>
      </c>
      <c r="F14" s="17" t="n"/>
    </row>
    <row r="15">
      <c r="A15" s="35" t="n">
        <v>11</v>
      </c>
      <c r="B15" s="31" t="inlineStr">
        <is>
          <t>Al-Buqami family</t>
        </is>
      </c>
      <c r="C15" s="32" t="inlineStr">
        <is>
          <t>Groom</t>
        </is>
      </c>
      <c r="D15" s="17" t="n">
        <v>7</v>
      </c>
      <c r="E15" s="32" t="inlineStr">
        <is>
          <t>Yes</t>
        </is>
      </c>
      <c r="F15" s="17" t="n">
        <v>3</v>
      </c>
    </row>
    <row r="16">
      <c r="A16" s="35" t="n">
        <v>12</v>
      </c>
      <c r="B16" s="31" t="inlineStr">
        <is>
          <t>Al-Juhani family</t>
        </is>
      </c>
      <c r="C16" s="32" t="inlineStr">
        <is>
          <t>Bride</t>
        </is>
      </c>
      <c r="D16" s="17" t="n">
        <v>4</v>
      </c>
      <c r="E16" s="32" t="inlineStr">
        <is>
          <t>Yes</t>
        </is>
      </c>
      <c r="F16" s="17" t="n">
        <v>3</v>
      </c>
    </row>
    <row r="17">
      <c r="A17" s="35" t="n">
        <v>13</v>
      </c>
      <c r="B17" s="31" t="inlineStr">
        <is>
          <t>Work friends</t>
        </is>
      </c>
      <c r="C17" s="32" t="inlineStr">
        <is>
          <t>Groom</t>
        </is>
      </c>
      <c r="D17" s="17" t="n">
        <v>5</v>
      </c>
      <c r="E17" s="32" t="inlineStr">
        <is>
          <t>Yes</t>
        </is>
      </c>
      <c r="F17" s="17" t="n">
        <v>3</v>
      </c>
    </row>
    <row r="18">
      <c r="A18" s="35" t="n">
        <v>14</v>
      </c>
      <c r="B18" s="31" t="inlineStr">
        <is>
          <t>School friends</t>
        </is>
      </c>
      <c r="C18" s="32" t="inlineStr">
        <is>
          <t>Bride</t>
        </is>
      </c>
      <c r="D18" s="17" t="n">
        <v>3</v>
      </c>
      <c r="E18" s="32" t="inlineStr">
        <is>
          <t>No</t>
        </is>
      </c>
      <c r="F18" s="17" t="n"/>
    </row>
    <row r="19">
      <c r="A19" s="35" t="n">
        <v>15</v>
      </c>
      <c r="B19" s="31" t="inlineStr">
        <is>
          <t>Neighbours</t>
        </is>
      </c>
      <c r="C19" s="32" t="inlineStr">
        <is>
          <t>Groom</t>
        </is>
      </c>
      <c r="D19" s="17" t="n">
        <v>4</v>
      </c>
      <c r="E19" s="32" t="inlineStr">
        <is>
          <t>Pending</t>
        </is>
      </c>
      <c r="F19" s="17" t="n"/>
    </row>
    <row r="20">
      <c r="A20" s="35" t="n">
        <v>16</v>
      </c>
      <c r="B20" s="31" t="inlineStr">
        <is>
          <t>Al-Shehri family</t>
        </is>
      </c>
      <c r="C20" s="32" t="inlineStr">
        <is>
          <t>Bride</t>
        </is>
      </c>
      <c r="D20" s="17" t="n">
        <v>6</v>
      </c>
      <c r="E20" s="32" t="inlineStr">
        <is>
          <t>Yes</t>
        </is>
      </c>
      <c r="F20" s="17" t="n">
        <v>4</v>
      </c>
    </row>
    <row r="21">
      <c r="A21" s="35" t="n">
        <v>17</v>
      </c>
      <c r="B21" s="31" t="inlineStr">
        <is>
          <t>Al-Omari family</t>
        </is>
      </c>
      <c r="C21" s="32" t="inlineStr">
        <is>
          <t>Groom</t>
        </is>
      </c>
      <c r="D21" s="17" t="n">
        <v>2</v>
      </c>
      <c r="E21" s="32" t="inlineStr">
        <is>
          <t>Yes</t>
        </is>
      </c>
      <c r="F21" s="17" t="n">
        <v>4</v>
      </c>
    </row>
    <row r="22">
      <c r="A22" s="35" t="n">
        <v>18</v>
      </c>
      <c r="B22" s="31" t="inlineStr">
        <is>
          <t>Al-Rashidi family</t>
        </is>
      </c>
      <c r="C22" s="32" t="inlineStr">
        <is>
          <t>Bride</t>
        </is>
      </c>
      <c r="D22" s="17" t="n">
        <v>5</v>
      </c>
      <c r="E22" s="32" t="inlineStr">
        <is>
          <t>Yes</t>
        </is>
      </c>
      <c r="F22" s="17" t="n">
        <v>4</v>
      </c>
    </row>
    <row r="23">
      <c r="A23" s="35" t="n">
        <v>19</v>
      </c>
      <c r="B23" s="31" t="inlineStr">
        <is>
          <t>Al-Sahli family</t>
        </is>
      </c>
      <c r="C23" s="32" t="inlineStr">
        <is>
          <t>Groom</t>
        </is>
      </c>
      <c r="D23" s="17" t="n">
        <v>4</v>
      </c>
      <c r="E23" s="32" t="inlineStr">
        <is>
          <t>No</t>
        </is>
      </c>
      <c r="F23" s="17" t="n"/>
    </row>
    <row r="24">
      <c r="A24" s="35" t="n">
        <v>20</v>
      </c>
      <c r="B24" s="31" t="inlineStr">
        <is>
          <t>Al-Hazmi family</t>
        </is>
      </c>
      <c r="C24" s="32" t="inlineStr">
        <is>
          <t>Bride</t>
        </is>
      </c>
      <c r="D24" s="17" t="n">
        <v>3</v>
      </c>
      <c r="E24" s="32" t="inlineStr">
        <is>
          <t>Pending</t>
        </is>
      </c>
      <c r="F24" s="17" t="n"/>
    </row>
    <row r="25">
      <c r="A25" s="35" t="n">
        <v>21</v>
      </c>
      <c r="B25" s="31" t="inlineStr">
        <is>
          <t>Al-Thubaiti family</t>
        </is>
      </c>
      <c r="C25" s="32" t="inlineStr">
        <is>
          <t>Groom</t>
        </is>
      </c>
      <c r="D25" s="17" t="n">
        <v>6</v>
      </c>
      <c r="E25" s="32" t="inlineStr">
        <is>
          <t>No</t>
        </is>
      </c>
      <c r="F25" s="17" t="n"/>
    </row>
    <row r="26">
      <c r="A26" s="35" t="n">
        <v>22</v>
      </c>
      <c r="B26" s="31" t="inlineStr">
        <is>
          <t>Al-Maliki family</t>
        </is>
      </c>
      <c r="C26" s="32" t="inlineStr">
        <is>
          <t>Bride</t>
        </is>
      </c>
      <c r="D26" s="17" t="n">
        <v>4</v>
      </c>
      <c r="E26" s="32" t="inlineStr">
        <is>
          <t>Yes</t>
        </is>
      </c>
      <c r="F26" s="17" t="n">
        <v>5</v>
      </c>
    </row>
    <row r="27">
      <c r="A27" s="35" t="n">
        <v>23</v>
      </c>
      <c r="B27" s="31" t="inlineStr">
        <is>
          <t>Team colleagues</t>
        </is>
      </c>
      <c r="C27" s="32" t="inlineStr">
        <is>
          <t>Groom</t>
        </is>
      </c>
      <c r="D27" s="17" t="n">
        <v>5</v>
      </c>
      <c r="E27" s="32" t="inlineStr">
        <is>
          <t>Yes</t>
        </is>
      </c>
      <c r="F27" s="17" t="n">
        <v>5</v>
      </c>
    </row>
    <row r="28">
      <c r="A28" s="35" t="n">
        <v>24</v>
      </c>
      <c r="B28" s="31" t="inlineStr">
        <is>
          <t>Al-Khalidi family</t>
        </is>
      </c>
      <c r="C28" s="32" t="inlineStr">
        <is>
          <t>Bride</t>
        </is>
      </c>
      <c r="D28" s="17" t="n">
        <v>3</v>
      </c>
      <c r="E28" s="32" t="inlineStr">
        <is>
          <t>No</t>
        </is>
      </c>
      <c r="F28" s="17" t="n"/>
    </row>
    <row r="29">
      <c r="A29" s="35" t="n">
        <v>25</v>
      </c>
      <c r="B29" s="31" t="inlineStr">
        <is>
          <t>Al-Fahad family</t>
        </is>
      </c>
      <c r="C29" s="32" t="inlineStr">
        <is>
          <t>Groom</t>
        </is>
      </c>
      <c r="D29" s="17" t="n">
        <v>8</v>
      </c>
      <c r="E29" s="32" t="inlineStr">
        <is>
          <t>Pending</t>
        </is>
      </c>
      <c r="F29" s="17" t="n"/>
    </row>
    <row r="30">
      <c r="A30" s="35" t="n">
        <v>26</v>
      </c>
      <c r="B30" s="31" t="inlineStr">
        <is>
          <t>Al-Nemer family</t>
        </is>
      </c>
      <c r="C30" s="32" t="inlineStr">
        <is>
          <t>Bride</t>
        </is>
      </c>
      <c r="D30" s="17" t="n">
        <v>4</v>
      </c>
      <c r="E30" s="32" t="inlineStr">
        <is>
          <t>Yes</t>
        </is>
      </c>
      <c r="F30" s="17" t="n">
        <v>6</v>
      </c>
    </row>
    <row r="31">
      <c r="A31" s="35" t="n">
        <v>27</v>
      </c>
      <c r="B31" s="31" t="inlineStr">
        <is>
          <t>Al-Balawi family</t>
        </is>
      </c>
      <c r="C31" s="32" t="inlineStr">
        <is>
          <t>Groom</t>
        </is>
      </c>
      <c r="D31" s="17" t="n">
        <v>2</v>
      </c>
      <c r="E31" s="32" t="inlineStr">
        <is>
          <t>Yes</t>
        </is>
      </c>
      <c r="F31" s="17" t="n">
        <v>6</v>
      </c>
    </row>
    <row r="32">
      <c r="A32" s="35" t="n">
        <v>28</v>
      </c>
      <c r="B32" s="31" t="inlineStr">
        <is>
          <t>Al-Yami family</t>
        </is>
      </c>
      <c r="C32" s="32" t="inlineStr">
        <is>
          <t>Bride</t>
        </is>
      </c>
      <c r="D32" s="17" t="n">
        <v>5</v>
      </c>
      <c r="E32" s="32" t="inlineStr">
        <is>
          <t>No</t>
        </is>
      </c>
      <c r="F32" s="17" t="n"/>
    </row>
    <row r="33">
      <c r="A33" s="35" t="n">
        <v>29</v>
      </c>
      <c r="B33" s="31" t="inlineStr">
        <is>
          <t>Al-Tamimi family</t>
        </is>
      </c>
      <c r="C33" s="32" t="inlineStr">
        <is>
          <t>Groom</t>
        </is>
      </c>
      <c r="D33" s="17" t="n">
        <v>6</v>
      </c>
      <c r="E33" s="32" t="inlineStr">
        <is>
          <t>No</t>
        </is>
      </c>
      <c r="F33" s="17" t="n"/>
    </row>
    <row r="34">
      <c r="A34" s="35" t="n">
        <v>30</v>
      </c>
      <c r="B34" s="31" t="inlineStr">
        <is>
          <t>Al-Saedi family</t>
        </is>
      </c>
      <c r="C34" s="32" t="inlineStr">
        <is>
          <t>Bride</t>
        </is>
      </c>
      <c r="D34" s="17" t="n">
        <v>3</v>
      </c>
      <c r="E34" s="32" t="inlineStr">
        <is>
          <t>Pending</t>
        </is>
      </c>
      <c r="F34" s="17" t="n"/>
    </row>
    <row r="35">
      <c r="A35" s="35" t="n"/>
      <c r="B35" s="31" t="n"/>
      <c r="C35" s="32" t="n"/>
      <c r="D35" s="17" t="n"/>
      <c r="E35" s="32" t="n"/>
      <c r="F35" s="17" t="n"/>
    </row>
    <row r="36">
      <c r="A36" s="35" t="n"/>
      <c r="B36" s="31" t="n"/>
      <c r="C36" s="32" t="n"/>
      <c r="D36" s="17" t="n"/>
      <c r="E36" s="32" t="n"/>
      <c r="F36" s="17" t="n"/>
    </row>
    <row r="37">
      <c r="A37" s="35" t="n"/>
      <c r="B37" s="31" t="n"/>
      <c r="C37" s="32" t="n"/>
      <c r="D37" s="17" t="n"/>
      <c r="E37" s="32" t="n"/>
      <c r="F37" s="17" t="n"/>
    </row>
    <row r="38">
      <c r="A38" s="35" t="n"/>
      <c r="B38" s="31" t="n"/>
      <c r="C38" s="32" t="n"/>
      <c r="D38" s="17" t="n"/>
      <c r="E38" s="32" t="n"/>
      <c r="F38" s="17" t="n"/>
    </row>
    <row r="39">
      <c r="A39" s="35" t="n"/>
      <c r="B39" s="31" t="n"/>
      <c r="C39" s="32" t="n"/>
      <c r="D39" s="17" t="n"/>
      <c r="E39" s="32" t="n"/>
      <c r="F39" s="17" t="n"/>
    </row>
    <row r="40">
      <c r="A40" s="35" t="n"/>
      <c r="B40" s="31" t="n"/>
      <c r="C40" s="32" t="n"/>
      <c r="D40" s="17" t="n"/>
      <c r="E40" s="32" t="n"/>
      <c r="F40" s="17" t="n"/>
    </row>
    <row r="41">
      <c r="A41" s="35" t="n"/>
      <c r="B41" s="31" t="n"/>
      <c r="C41" s="32" t="n"/>
      <c r="D41" s="17" t="n"/>
      <c r="E41" s="32" t="n"/>
      <c r="F41" s="17" t="n"/>
    </row>
    <row r="42">
      <c r="A42" s="35" t="n"/>
      <c r="B42" s="31" t="n"/>
      <c r="C42" s="32" t="n"/>
      <c r="D42" s="17" t="n"/>
      <c r="E42" s="32" t="n"/>
      <c r="F42" s="17" t="n"/>
    </row>
    <row r="43">
      <c r="A43" s="35" t="n"/>
      <c r="B43" s="31" t="n"/>
      <c r="C43" s="32" t="n"/>
      <c r="D43" s="17" t="n"/>
      <c r="E43" s="32" t="n"/>
      <c r="F43" s="17" t="n"/>
    </row>
    <row r="44">
      <c r="A44" s="35" t="n"/>
      <c r="B44" s="31" t="n"/>
      <c r="C44" s="32" t="n"/>
      <c r="D44" s="17" t="n"/>
      <c r="E44" s="32" t="n"/>
      <c r="F44" s="17" t="n"/>
    </row>
    <row r="45">
      <c r="A45" s="35" t="n"/>
      <c r="B45" s="31" t="n"/>
      <c r="C45" s="32" t="n"/>
      <c r="D45" s="17" t="n"/>
      <c r="E45" s="32" t="n"/>
      <c r="F45" s="17" t="n"/>
    </row>
    <row r="46">
      <c r="A46" s="35" t="n"/>
      <c r="B46" s="31" t="n"/>
      <c r="C46" s="32" t="n"/>
      <c r="D46" s="17" t="n"/>
      <c r="E46" s="32" t="n"/>
      <c r="F46" s="17" t="n"/>
    </row>
    <row r="47">
      <c r="A47" s="35" t="n"/>
      <c r="B47" s="31" t="n"/>
      <c r="C47" s="32" t="n"/>
      <c r="D47" s="17" t="n"/>
      <c r="E47" s="32" t="n"/>
      <c r="F47" s="17" t="n"/>
    </row>
    <row r="48">
      <c r="A48" s="35" t="n"/>
      <c r="B48" s="31" t="n"/>
      <c r="C48" s="32" t="n"/>
      <c r="D48" s="17" t="n"/>
      <c r="E48" s="32" t="n"/>
      <c r="F48" s="17" t="n"/>
    </row>
    <row r="49">
      <c r="A49" s="35" t="n"/>
      <c r="B49" s="31" t="n"/>
      <c r="C49" s="32" t="n"/>
      <c r="D49" s="17" t="n"/>
      <c r="E49" s="32" t="n"/>
      <c r="F49" s="17" t="n"/>
    </row>
    <row r="50">
      <c r="A50" s="35" t="n"/>
      <c r="B50" s="31" t="n"/>
      <c r="C50" s="32" t="n"/>
      <c r="D50" s="17" t="n"/>
      <c r="E50" s="32" t="n"/>
      <c r="F50" s="17" t="n"/>
    </row>
    <row r="51">
      <c r="A51" s="35" t="n"/>
      <c r="B51" s="31" t="n"/>
      <c r="C51" s="32" t="n"/>
      <c r="D51" s="17" t="n"/>
      <c r="E51" s="32" t="n"/>
      <c r="F51" s="17" t="n"/>
    </row>
    <row r="52">
      <c r="A52" s="35" t="n"/>
      <c r="B52" s="31" t="n"/>
      <c r="C52" s="32" t="n"/>
      <c r="D52" s="17" t="n"/>
      <c r="E52" s="32" t="n"/>
      <c r="F52" s="17" t="n"/>
    </row>
    <row r="53">
      <c r="A53" s="35" t="n"/>
      <c r="B53" s="31" t="n"/>
      <c r="C53" s="32" t="n"/>
      <c r="D53" s="17" t="n"/>
      <c r="E53" s="32" t="n"/>
      <c r="F53" s="17" t="n"/>
    </row>
    <row r="54">
      <c r="A54" s="35" t="n"/>
      <c r="B54" s="31" t="n"/>
      <c r="C54" s="32" t="n"/>
      <c r="D54" s="17" t="n"/>
      <c r="E54" s="32" t="n"/>
      <c r="F54" s="17" t="n"/>
    </row>
    <row r="55">
      <c r="A55" s="35" t="n"/>
      <c r="B55" s="31" t="n"/>
      <c r="C55" s="32" t="n"/>
      <c r="D55" s="17" t="n"/>
      <c r="E55" s="32" t="n"/>
      <c r="F55" s="17" t="n"/>
    </row>
    <row r="56">
      <c r="A56" s="35" t="n"/>
      <c r="B56" s="31" t="n"/>
      <c r="C56" s="32" t="n"/>
      <c r="D56" s="17" t="n"/>
      <c r="E56" s="32" t="n"/>
      <c r="F56" s="17" t="n"/>
    </row>
    <row r="57">
      <c r="A57" s="35" t="n"/>
      <c r="B57" s="31" t="n"/>
      <c r="C57" s="32" t="n"/>
      <c r="D57" s="17" t="n"/>
      <c r="E57" s="32" t="n"/>
      <c r="F57" s="17" t="n"/>
    </row>
    <row r="58">
      <c r="A58" s="35" t="n"/>
      <c r="B58" s="31" t="n"/>
      <c r="C58" s="32" t="n"/>
      <c r="D58" s="17" t="n"/>
      <c r="E58" s="32" t="n"/>
      <c r="F58" s="17" t="n"/>
    </row>
    <row r="59">
      <c r="A59" s="35" t="n"/>
      <c r="B59" s="31" t="n"/>
      <c r="C59" s="32" t="n"/>
      <c r="D59" s="17" t="n"/>
      <c r="E59" s="32" t="n"/>
      <c r="F59" s="17" t="n"/>
    </row>
    <row r="60">
      <c r="A60" s="35" t="n"/>
      <c r="B60" s="31" t="n"/>
      <c r="C60" s="32" t="n"/>
      <c r="D60" s="17" t="n"/>
      <c r="E60" s="32" t="n"/>
      <c r="F60" s="17" t="n"/>
    </row>
    <row r="61">
      <c r="A61" s="35" t="n"/>
      <c r="B61" s="31" t="n"/>
      <c r="C61" s="32" t="n"/>
      <c r="D61" s="17" t="n"/>
      <c r="E61" s="32" t="n"/>
      <c r="F61" s="17" t="n"/>
    </row>
    <row r="62">
      <c r="A62" s="35" t="n"/>
      <c r="B62" s="31" t="n"/>
      <c r="C62" s="32" t="n"/>
      <c r="D62" s="17" t="n"/>
      <c r="E62" s="32" t="n"/>
      <c r="F62" s="17" t="n"/>
    </row>
    <row r="63">
      <c r="A63" s="35" t="n"/>
      <c r="B63" s="31" t="n"/>
      <c r="C63" s="32" t="n"/>
      <c r="D63" s="17" t="n"/>
      <c r="E63" s="32" t="n"/>
      <c r="F63" s="17" t="n"/>
    </row>
    <row r="64">
      <c r="A64" s="35" t="n"/>
      <c r="B64" s="31" t="n"/>
      <c r="C64" s="32" t="n"/>
      <c r="D64" s="17" t="n"/>
      <c r="E64" s="32" t="n"/>
      <c r="F64" s="17" t="n"/>
    </row>
    <row r="65">
      <c r="A65" s="35" t="n"/>
      <c r="B65" s="31" t="n"/>
      <c r="C65" s="32" t="n"/>
      <c r="D65" s="17" t="n"/>
      <c r="E65" s="32" t="n"/>
      <c r="F65" s="17" t="n"/>
    </row>
    <row r="66">
      <c r="A66" s="35" t="n"/>
      <c r="B66" s="31" t="n"/>
      <c r="C66" s="32" t="n"/>
      <c r="D66" s="17" t="n"/>
      <c r="E66" s="32" t="n"/>
      <c r="F66" s="17" t="n"/>
    </row>
    <row r="67">
      <c r="A67" s="35" t="n"/>
      <c r="B67" s="31" t="n"/>
      <c r="C67" s="32" t="n"/>
      <c r="D67" s="17" t="n"/>
      <c r="E67" s="32" t="n"/>
      <c r="F67" s="17" t="n"/>
    </row>
    <row r="68">
      <c r="A68" s="35" t="n"/>
      <c r="B68" s="31" t="n"/>
      <c r="C68" s="32" t="n"/>
      <c r="D68" s="17" t="n"/>
      <c r="E68" s="32" t="n"/>
      <c r="F68" s="17" t="n"/>
    </row>
    <row r="69">
      <c r="A69" s="35" t="n"/>
      <c r="B69" s="31" t="n"/>
      <c r="C69" s="32" t="n"/>
      <c r="D69" s="17" t="n"/>
      <c r="E69" s="32" t="n"/>
      <c r="F69" s="17" t="n"/>
    </row>
    <row r="70">
      <c r="A70" s="35" t="n"/>
      <c r="B70" s="31" t="n"/>
      <c r="C70" s="32" t="n"/>
      <c r="D70" s="17" t="n"/>
      <c r="E70" s="32" t="n"/>
      <c r="F70" s="17" t="n"/>
    </row>
    <row r="71">
      <c r="A71" s="35" t="n"/>
      <c r="B71" s="31" t="n"/>
      <c r="C71" s="32" t="n"/>
      <c r="D71" s="17" t="n"/>
      <c r="E71" s="32" t="n"/>
      <c r="F71" s="17" t="n"/>
    </row>
    <row r="72">
      <c r="A72" s="35" t="n"/>
      <c r="B72" s="31" t="n"/>
      <c r="C72" s="32" t="n"/>
      <c r="D72" s="17" t="n"/>
      <c r="E72" s="32" t="n"/>
      <c r="F72" s="17" t="n"/>
    </row>
    <row r="73">
      <c r="A73" s="35" t="n"/>
      <c r="B73" s="31" t="n"/>
      <c r="C73" s="32" t="n"/>
      <c r="D73" s="17" t="n"/>
      <c r="E73" s="32" t="n"/>
      <c r="F73" s="17" t="n"/>
    </row>
    <row r="74">
      <c r="A74" s="35" t="n"/>
      <c r="B74" s="31" t="n"/>
      <c r="C74" s="32" t="n"/>
      <c r="D74" s="17" t="n"/>
      <c r="E74" s="32" t="n"/>
      <c r="F74" s="17" t="n"/>
    </row>
    <row r="75">
      <c r="A75" s="35" t="n"/>
      <c r="B75" s="31" t="n"/>
      <c r="C75" s="32" t="n"/>
      <c r="D75" s="17" t="n"/>
      <c r="E75" s="32" t="n"/>
      <c r="F75" s="17" t="n"/>
    </row>
    <row r="76">
      <c r="A76" s="35" t="n"/>
      <c r="B76" s="31" t="n"/>
      <c r="C76" s="32" t="n"/>
      <c r="D76" s="17" t="n"/>
      <c r="E76" s="32" t="n"/>
      <c r="F76" s="17" t="n"/>
    </row>
    <row r="77">
      <c r="A77" s="35" t="n"/>
      <c r="B77" s="31" t="n"/>
      <c r="C77" s="32" t="n"/>
      <c r="D77" s="17" t="n"/>
      <c r="E77" s="32" t="n"/>
      <c r="F77" s="17" t="n"/>
    </row>
    <row r="78">
      <c r="A78" s="35" t="n"/>
      <c r="B78" s="31" t="n"/>
      <c r="C78" s="32" t="n"/>
      <c r="D78" s="17" t="n"/>
      <c r="E78" s="32" t="n"/>
      <c r="F78" s="17" t="n"/>
    </row>
    <row r="79">
      <c r="A79" s="35" t="n"/>
      <c r="B79" s="31" t="n"/>
      <c r="C79" s="32" t="n"/>
      <c r="D79" s="17" t="n"/>
      <c r="E79" s="32" t="n"/>
      <c r="F79" s="17" t="n"/>
    </row>
    <row r="80">
      <c r="A80" s="35" t="n"/>
      <c r="B80" s="31" t="n"/>
      <c r="C80" s="32" t="n"/>
      <c r="D80" s="17" t="n"/>
      <c r="E80" s="32" t="n"/>
      <c r="F80" s="17" t="n"/>
    </row>
    <row r="81">
      <c r="A81" s="35" t="n"/>
      <c r="B81" s="31" t="n"/>
      <c r="C81" s="32" t="n"/>
      <c r="D81" s="17" t="n"/>
      <c r="E81" s="32" t="n"/>
      <c r="F81" s="17" t="n"/>
    </row>
    <row r="82">
      <c r="A82" s="35" t="n"/>
      <c r="B82" s="31" t="n"/>
      <c r="C82" s="32" t="n"/>
      <c r="D82" s="17" t="n"/>
      <c r="E82" s="32" t="n"/>
      <c r="F82" s="17" t="n"/>
    </row>
    <row r="83">
      <c r="A83" s="35" t="n"/>
      <c r="B83" s="31" t="n"/>
      <c r="C83" s="32" t="n"/>
      <c r="D83" s="17" t="n"/>
      <c r="E83" s="32" t="n"/>
      <c r="F83" s="17" t="n"/>
    </row>
    <row r="84">
      <c r="A84" s="35" t="n"/>
      <c r="B84" s="31" t="n"/>
      <c r="C84" s="32" t="n"/>
      <c r="D84" s="17" t="n"/>
      <c r="E84" s="32" t="n"/>
      <c r="F84" s="17" t="n"/>
    </row>
    <row r="85">
      <c r="A85" s="35" t="n"/>
      <c r="B85" s="31" t="n"/>
      <c r="C85" s="32" t="n"/>
      <c r="D85" s="17" t="n"/>
      <c r="E85" s="32" t="n"/>
      <c r="F85" s="17" t="n"/>
    </row>
    <row r="86">
      <c r="A86" s="35" t="n"/>
      <c r="B86" s="31" t="n"/>
      <c r="C86" s="32" t="n"/>
      <c r="D86" s="17" t="n"/>
      <c r="E86" s="32" t="n"/>
      <c r="F86" s="17" t="n"/>
    </row>
    <row r="87">
      <c r="A87" s="35" t="n"/>
      <c r="B87" s="31" t="n"/>
      <c r="C87" s="32" t="n"/>
      <c r="D87" s="17" t="n"/>
      <c r="E87" s="32" t="n"/>
      <c r="F87" s="17" t="n"/>
    </row>
    <row r="88">
      <c r="A88" s="35" t="n"/>
      <c r="B88" s="31" t="n"/>
      <c r="C88" s="32" t="n"/>
      <c r="D88" s="17" t="n"/>
      <c r="E88" s="32" t="n"/>
      <c r="F88" s="17" t="n"/>
    </row>
    <row r="89">
      <c r="A89" s="35" t="n"/>
      <c r="B89" s="31" t="n"/>
      <c r="C89" s="32" t="n"/>
      <c r="D89" s="17" t="n"/>
      <c r="E89" s="32" t="n"/>
      <c r="F89" s="17" t="n"/>
    </row>
    <row r="90">
      <c r="A90" s="35" t="n"/>
      <c r="B90" s="31" t="n"/>
      <c r="C90" s="32" t="n"/>
      <c r="D90" s="17" t="n"/>
      <c r="E90" s="32" t="n"/>
      <c r="F90" s="17" t="n"/>
    </row>
    <row r="91">
      <c r="A91" s="35" t="n"/>
      <c r="B91" s="31" t="n"/>
      <c r="C91" s="32" t="n"/>
      <c r="D91" s="17" t="n"/>
      <c r="E91" s="32" t="n"/>
      <c r="F91" s="17" t="n"/>
    </row>
    <row r="92">
      <c r="A92" s="35" t="n"/>
      <c r="B92" s="31" t="n"/>
      <c r="C92" s="32" t="n"/>
      <c r="D92" s="17" t="n"/>
      <c r="E92" s="32" t="n"/>
      <c r="F92" s="17" t="n"/>
    </row>
    <row r="93">
      <c r="A93" s="35" t="n"/>
      <c r="B93" s="31" t="n"/>
      <c r="C93" s="32" t="n"/>
      <c r="D93" s="17" t="n"/>
      <c r="E93" s="32" t="n"/>
      <c r="F93" s="17" t="n"/>
    </row>
    <row r="94">
      <c r="A94" s="35" t="n"/>
      <c r="B94" s="31" t="n"/>
      <c r="C94" s="32" t="n"/>
      <c r="D94" s="17" t="n"/>
      <c r="E94" s="32" t="n"/>
      <c r="F94" s="17" t="n"/>
    </row>
    <row r="95">
      <c r="A95" s="35" t="n"/>
      <c r="B95" s="31" t="n"/>
      <c r="C95" s="32" t="n"/>
      <c r="D95" s="17" t="n"/>
      <c r="E95" s="32" t="n"/>
      <c r="F95" s="17" t="n"/>
    </row>
    <row r="96">
      <c r="A96" s="35" t="n"/>
      <c r="B96" s="31" t="n"/>
      <c r="C96" s="32" t="n"/>
      <c r="D96" s="17" t="n"/>
      <c r="E96" s="32" t="n"/>
      <c r="F96" s="17" t="n"/>
    </row>
    <row r="97">
      <c r="A97" s="35" t="n"/>
      <c r="B97" s="31" t="n"/>
      <c r="C97" s="32" t="n"/>
      <c r="D97" s="17" t="n"/>
      <c r="E97" s="32" t="n"/>
      <c r="F97" s="17" t="n"/>
    </row>
    <row r="98">
      <c r="A98" s="35" t="n"/>
      <c r="B98" s="31" t="n"/>
      <c r="C98" s="32" t="n"/>
      <c r="D98" s="17" t="n"/>
      <c r="E98" s="32" t="n"/>
      <c r="F98" s="17" t="n"/>
    </row>
    <row r="99">
      <c r="A99" s="35" t="n"/>
      <c r="B99" s="31" t="n"/>
      <c r="C99" s="32" t="n"/>
      <c r="D99" s="17" t="n"/>
      <c r="E99" s="32" t="n"/>
      <c r="F99" s="17" t="n"/>
    </row>
    <row r="100">
      <c r="A100" s="35" t="n"/>
      <c r="B100" s="31" t="n"/>
      <c r="C100" s="32" t="n"/>
      <c r="D100" s="17" t="n"/>
      <c r="E100" s="32" t="n"/>
      <c r="F100" s="17" t="n"/>
    </row>
    <row r="101">
      <c r="A101" s="35" t="n"/>
      <c r="B101" s="31" t="n"/>
      <c r="C101" s="32" t="n"/>
      <c r="D101" s="17" t="n"/>
      <c r="E101" s="32" t="n"/>
      <c r="F101" s="17" t="n"/>
    </row>
    <row r="102">
      <c r="A102" s="35" t="n"/>
      <c r="B102" s="31" t="n"/>
      <c r="C102" s="32" t="n"/>
      <c r="D102" s="17" t="n"/>
      <c r="E102" s="32" t="n"/>
      <c r="F102" s="17" t="n"/>
    </row>
    <row r="103">
      <c r="A103" s="35" t="n"/>
      <c r="B103" s="31" t="n"/>
      <c r="C103" s="32" t="n"/>
      <c r="D103" s="17" t="n"/>
      <c r="E103" s="32" t="n"/>
      <c r="F103" s="17" t="n"/>
    </row>
    <row r="104">
      <c r="A104" s="35" t="n"/>
      <c r="B104" s="31" t="n"/>
      <c r="C104" s="32" t="n"/>
      <c r="D104" s="17" t="n"/>
      <c r="E104" s="32" t="n"/>
      <c r="F104" s="17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H2"/>
    <mergeCell ref="A1:H1"/>
  </mergeCells>
  <conditionalFormatting sqref="E5:E104">
    <cfRule type="expression" priority="1" dxfId="1">
      <formula>E5=INDEX($H$5:$H$7,1)</formula>
    </cfRule>
    <cfRule type="expression" priority="2" dxfId="3">
      <formula>E5=INDEX($H$5:$H$7,2)</formula>
    </cfRule>
    <cfRule type="expression" priority="3" dxfId="4">
      <formula>E5=INDEX($H$5:$H$7,3)</formula>
    </cfRule>
  </conditionalFormatting>
  <dataValidations count="4">
    <dataValidation sqref="C5:C104" showDropDown="0" showInputMessage="0" showErrorMessage="1" allowBlank="1" errorTitle="Sheetaky" error="Pick a value from the list" type="list">
      <formula1>=$H$11:$H$12</formula1>
    </dataValidation>
    <dataValidation sqref="E5:E104" showDropDown="0" showInputMessage="0" showErrorMessage="1" allowBlank="1" errorTitle="Sheetaky" error="Pick a value from the list" type="list">
      <formula1>=$H$5:$H$7</formula1>
    </dataValidation>
    <dataValidation sqref="D5:D104" showDropDown="0" showInputMessage="0" showErrorMessage="1" allowBlank="1" errorTitle="Sheetaky" error="Enter a number between 1 and 100" type="whole" operator="between">
      <formula1>1</formula1>
      <formula2>100</formula2>
    </dataValidation>
    <dataValidation sqref="F5:F104" showDropDown="0" showInputMessage="0" showErrorMessage="1" allowBlank="1" errorTitle="Sheetaky" error="Enter a number between 1 and 100" type="whole" operator="between">
      <formula1>1</formula1>
      <formula2>100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E24"/>
  <sheetViews>
    <sheetView showGridLines="0" rightToLeft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9" customWidth="1" min="4" max="4"/>
    <col width="12" customWidth="1" min="5" max="5"/>
  </cols>
  <sheetData>
    <row r="1" ht="36" customHeight="1">
      <c r="A1" s="29" t="inlineStr">
        <is>
          <t>Planning Timeline</t>
        </is>
      </c>
      <c r="B1" s="2" t="n"/>
      <c r="C1" s="2" t="n"/>
      <c r="D1" s="2" t="n"/>
      <c r="E1" s="2" t="n"/>
    </row>
    <row r="2" ht="18" customHeight="1">
      <c r="A2" s="30" t="inlineStr">
        <is>
          <t>Every task has a deadline in months before the wedding; tick ✔ when done</t>
        </is>
      </c>
      <c r="B2" s="11" t="n"/>
      <c r="C2" s="11" t="n"/>
      <c r="D2" s="11" t="n"/>
      <c r="E2" s="11" t="n"/>
    </row>
    <row r="3"/>
    <row r="4" ht="34" customHeight="1">
      <c r="A4" s="7" t="inlineStr">
        <is>
          <t>Task</t>
        </is>
      </c>
      <c r="B4" s="7" t="inlineStr">
        <is>
          <t>Months before</t>
        </is>
      </c>
      <c r="C4" s="7" t="inlineStr">
        <is>
          <t>Due date</t>
        </is>
      </c>
      <c r="D4" s="7" t="inlineStr">
        <is>
          <t>Done</t>
        </is>
      </c>
      <c r="E4" s="7" t="inlineStr">
        <is>
          <t>Status</t>
        </is>
      </c>
    </row>
    <row r="5">
      <c r="A5" s="31" t="inlineStr">
        <is>
          <t>Book the venue</t>
        </is>
      </c>
      <c r="B5" s="36" t="n">
        <v>12</v>
      </c>
      <c r="C5" s="13">
        <f>IF(B5="","",'Wedding Dashboard'!$B$5-ROUND(B5*30.4,0))</f>
        <v/>
      </c>
      <c r="D5" s="32" t="inlineStr">
        <is>
          <t>✔</t>
        </is>
      </c>
      <c r="E5" s="12">
        <f>IF(A5="","",IF(D5="✔","Done",IF(C5&lt;'Wedding Dashboard'!$B$6,"Overdue","Upcoming")))</f>
        <v/>
      </c>
    </row>
    <row r="6">
      <c r="A6" s="31" t="inlineStr">
        <is>
          <t>Choose the photographer</t>
        </is>
      </c>
      <c r="B6" s="36" t="n">
        <v>9</v>
      </c>
      <c r="C6" s="13">
        <f>IF(B6="","",'Wedding Dashboard'!$B$5-ROUND(B6*30.4,0))</f>
        <v/>
      </c>
      <c r="D6" s="32" t="inlineStr">
        <is>
          <t>✔</t>
        </is>
      </c>
      <c r="E6" s="12">
        <f>IF(A6="","",IF(D6="✔","Done",IF(C6&lt;'Wedding Dashboard'!$B$6,"Overdue","Upcoming")))</f>
        <v/>
      </c>
    </row>
    <row r="7">
      <c r="A7" s="31" t="inlineStr">
        <is>
          <t>Book flights</t>
        </is>
      </c>
      <c r="B7" s="36" t="n">
        <v>8</v>
      </c>
      <c r="C7" s="13">
        <f>IF(B7="","",'Wedding Dashboard'!$B$5-ROUND(B7*30.4,0))</f>
        <v/>
      </c>
      <c r="D7" s="32" t="inlineStr">
        <is>
          <t>✔</t>
        </is>
      </c>
      <c r="E7" s="12">
        <f>IF(A7="","",IF(D7="✔","Done",IF(C7&lt;'Wedding Dashboard'!$B$6,"Overdue","Upcoming")))</f>
        <v/>
      </c>
    </row>
    <row r="8">
      <c r="A8" s="31" t="inlineStr">
        <is>
          <t>Order dress and suit</t>
        </is>
      </c>
      <c r="B8" s="36" t="n">
        <v>6</v>
      </c>
      <c r="C8" s="13">
        <f>IF(B8="","",'Wedding Dashboard'!$B$5-ROUND(B8*30.4,0))</f>
        <v/>
      </c>
      <c r="D8" s="32" t="inlineStr">
        <is>
          <t>✔</t>
        </is>
      </c>
      <c r="E8" s="12">
        <f>IF(A8="","",IF(D8="✔","Done",IF(C8&lt;'Wedding Dashboard'!$B$6,"Overdue","Upcoming")))</f>
        <v/>
      </c>
    </row>
    <row r="9">
      <c r="A9" s="31" t="inlineStr">
        <is>
          <t>Send invitations</t>
        </is>
      </c>
      <c r="B9" s="36" t="n">
        <v>3</v>
      </c>
      <c r="C9" s="13">
        <f>IF(B9="","",'Wedding Dashboard'!$B$5-ROUND(B9*30.4,0))</f>
        <v/>
      </c>
      <c r="D9" s="32" t="inlineStr">
        <is>
          <t>✔</t>
        </is>
      </c>
      <c r="E9" s="12">
        <f>IF(A9="","",IF(D9="✔","Done",IF(C9&lt;'Wedding Dashboard'!$B$6,"Overdue","Upcoming")))</f>
        <v/>
      </c>
    </row>
    <row r="10">
      <c r="A10" s="31" t="inlineStr">
        <is>
          <t>Confirm the guest list</t>
        </is>
      </c>
      <c r="B10" s="36" t="n">
        <v>2</v>
      </c>
      <c r="C10" s="13">
        <f>IF(B10="","",'Wedding Dashboard'!$B$5-ROUND(B10*30.4,0))</f>
        <v/>
      </c>
      <c r="D10" s="32" t="n"/>
      <c r="E10" s="12">
        <f>IF(A10="","",IF(D10="✔","Done",IF(C10&lt;'Wedding Dashboard'!$B$6,"Overdue","Upcoming")))</f>
        <v/>
      </c>
    </row>
    <row r="11">
      <c r="A11" s="31" t="inlineStr">
        <is>
          <t>Makeup trial</t>
        </is>
      </c>
      <c r="B11" s="36" t="n">
        <v>1.5</v>
      </c>
      <c r="C11" s="13">
        <f>IF(B11="","",'Wedding Dashboard'!$B$5-ROUND(B11*30.4,0))</f>
        <v/>
      </c>
      <c r="D11" s="32" t="n"/>
      <c r="E11" s="12">
        <f>IF(A11="","",IF(D11="✔","Done",IF(C11&lt;'Wedding Dashboard'!$B$6,"Overdue","Upcoming")))</f>
        <v/>
      </c>
    </row>
    <row r="12">
      <c r="A12" s="31" t="inlineStr">
        <is>
          <t>Settle vendor balances</t>
        </is>
      </c>
      <c r="B12" s="36" t="n">
        <v>1</v>
      </c>
      <c r="C12" s="13">
        <f>IF(B12="","",'Wedding Dashboard'!$B$5-ROUND(B12*30.4,0))</f>
        <v/>
      </c>
      <c r="D12" s="32" t="n"/>
      <c r="E12" s="12">
        <f>IF(A12="","",IF(D12="✔","Done",IF(C12&lt;'Wedding Dashboard'!$B$6,"Overdue","Upcoming")))</f>
        <v/>
      </c>
    </row>
    <row r="13">
      <c r="A13" s="31" t="inlineStr">
        <is>
          <t>Confirm hotel booking</t>
        </is>
      </c>
      <c r="B13" s="36" t="n">
        <v>1</v>
      </c>
      <c r="C13" s="13">
        <f>IF(B13="","",'Wedding Dashboard'!$B$5-ROUND(B13*30.4,0))</f>
        <v/>
      </c>
      <c r="D13" s="32" t="n"/>
      <c r="E13" s="12">
        <f>IF(A13="","",IF(D13="✔","Done",IF(C13&lt;'Wedding Dashboard'!$B$6,"Overdue","Upcoming")))</f>
        <v/>
      </c>
    </row>
    <row r="14">
      <c r="A14" s="31" t="inlineStr">
        <is>
          <t>Pack for the trip</t>
        </is>
      </c>
      <c r="B14" s="36" t="n">
        <v>0.5</v>
      </c>
      <c r="C14" s="13">
        <f>IF(B14="","",'Wedding Dashboard'!$B$5-ROUND(B14*30.4,0))</f>
        <v/>
      </c>
      <c r="D14" s="32" t="n"/>
      <c r="E14" s="12">
        <f>IF(A14="","",IF(D14="✔","Done",IF(C14&lt;'Wedding Dashboard'!$B$6,"Overdue","Upcoming")))</f>
        <v/>
      </c>
    </row>
    <row r="15">
      <c r="A15" s="31" t="n"/>
      <c r="B15" s="36" t="n"/>
      <c r="C15" s="13">
        <f>IF(B15="","",'Wedding Dashboard'!$B$5-ROUND(B15*30.4,0))</f>
        <v/>
      </c>
      <c r="D15" s="32" t="n"/>
      <c r="E15" s="12">
        <f>IF(A15="","",IF(D15="✔","Done",IF(C15&lt;'Wedding Dashboard'!$B$6,"Overdue","Upcoming")))</f>
        <v/>
      </c>
    </row>
    <row r="16">
      <c r="A16" s="31" t="n"/>
      <c r="B16" s="36" t="n"/>
      <c r="C16" s="13">
        <f>IF(B16="","",'Wedding Dashboard'!$B$5-ROUND(B16*30.4,0))</f>
        <v/>
      </c>
      <c r="D16" s="32" t="n"/>
      <c r="E16" s="12">
        <f>IF(A16="","",IF(D16="✔","Done",IF(C16&lt;'Wedding Dashboard'!$B$6,"Overdue","Upcoming")))</f>
        <v/>
      </c>
    </row>
    <row r="17">
      <c r="A17" s="31" t="n"/>
      <c r="B17" s="36" t="n"/>
      <c r="C17" s="13">
        <f>IF(B17="","",'Wedding Dashboard'!$B$5-ROUND(B17*30.4,0))</f>
        <v/>
      </c>
      <c r="D17" s="32" t="n"/>
      <c r="E17" s="12">
        <f>IF(A17="","",IF(D17="✔","Done",IF(C17&lt;'Wedding Dashboard'!$B$6,"Overdue","Upcoming")))</f>
        <v/>
      </c>
    </row>
    <row r="18">
      <c r="A18" s="31" t="n"/>
      <c r="B18" s="36" t="n"/>
      <c r="C18" s="13">
        <f>IF(B18="","",'Wedding Dashboard'!$B$5-ROUND(B18*30.4,0))</f>
        <v/>
      </c>
      <c r="D18" s="32" t="n"/>
      <c r="E18" s="12">
        <f>IF(A18="","",IF(D18="✔","Done",IF(C18&lt;'Wedding Dashboard'!$B$6,"Overdue","Upcoming")))</f>
        <v/>
      </c>
    </row>
    <row r="19">
      <c r="A19" s="31" t="n"/>
      <c r="B19" s="36" t="n"/>
      <c r="C19" s="13">
        <f>IF(B19="","",'Wedding Dashboard'!$B$5-ROUND(B19*30.4,0))</f>
        <v/>
      </c>
      <c r="D19" s="32" t="n"/>
      <c r="E19" s="12">
        <f>IF(A19="","",IF(D19="✔","Done",IF(C19&lt;'Wedding Dashboard'!$B$6,"Overdue","Upcoming")))</f>
        <v/>
      </c>
    </row>
    <row r="20">
      <c r="A20" s="31" t="n"/>
      <c r="B20" s="36" t="n"/>
      <c r="C20" s="13">
        <f>IF(B20="","",'Wedding Dashboard'!$B$5-ROUND(B20*30.4,0))</f>
        <v/>
      </c>
      <c r="D20" s="32" t="n"/>
      <c r="E20" s="12">
        <f>IF(A20="","",IF(D20="✔","Done",IF(C20&lt;'Wedding Dashboard'!$B$6,"Overdue","Upcoming")))</f>
        <v/>
      </c>
    </row>
    <row r="21">
      <c r="A21" s="31" t="n"/>
      <c r="B21" s="36" t="n"/>
      <c r="C21" s="13">
        <f>IF(B21="","",'Wedding Dashboard'!$B$5-ROUND(B21*30.4,0))</f>
        <v/>
      </c>
      <c r="D21" s="32" t="n"/>
      <c r="E21" s="12">
        <f>IF(A21="","",IF(D21="✔","Done",IF(C21&lt;'Wedding Dashboard'!$B$6,"Overdue","Upcoming")))</f>
        <v/>
      </c>
    </row>
    <row r="22">
      <c r="A22" s="31" t="n"/>
      <c r="B22" s="36" t="n"/>
      <c r="C22" s="13">
        <f>IF(B22="","",'Wedding Dashboard'!$B$5-ROUND(B22*30.4,0))</f>
        <v/>
      </c>
      <c r="D22" s="32" t="n"/>
      <c r="E22" s="12">
        <f>IF(A22="","",IF(D22="✔","Done",IF(C22&lt;'Wedding Dashboard'!$B$6,"Overdue","Upcoming")))</f>
        <v/>
      </c>
    </row>
    <row r="23">
      <c r="A23" s="31" t="n"/>
      <c r="B23" s="36" t="n"/>
      <c r="C23" s="13">
        <f>IF(B23="","",'Wedding Dashboard'!$B$5-ROUND(B23*30.4,0))</f>
        <v/>
      </c>
      <c r="D23" s="32" t="n"/>
      <c r="E23" s="12">
        <f>IF(A23="","",IF(D23="✔","Done",IF(C23&lt;'Wedding Dashboard'!$B$6,"Overdue","Upcoming")))</f>
        <v/>
      </c>
    </row>
    <row r="24">
      <c r="A24" s="31" t="n"/>
      <c r="B24" s="36" t="n"/>
      <c r="C24" s="13">
        <f>IF(B24="","",'Wedding Dashboard'!$B$5-ROUND(B24*30.4,0))</f>
        <v/>
      </c>
      <c r="D24" s="32" t="n"/>
      <c r="E24" s="12">
        <f>IF(A24="","",IF(D24="✔","Done",IF(C24&lt;'Wedding Dashboard'!$B$6,"Overdue","Upcoming")))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E2"/>
    <mergeCell ref="A1:E1"/>
  </mergeCells>
  <conditionalFormatting sqref="E5:E24">
    <cfRule type="expression" priority="1" dxfId="1">
      <formula>E5="Done"</formula>
    </cfRule>
    <cfRule type="expression" priority="2" dxfId="2">
      <formula>E5="Overdue"</formula>
    </cfRule>
  </conditionalFormatting>
  <dataValidations count="2">
    <dataValidation sqref="D5:D24" showDropDown="0" showInputMessage="0" showErrorMessage="1" allowBlank="1" errorTitle="Sheetaky" error="Pick a value from the list" type="list">
      <formula1>"✔"</formula1>
    </dataValidation>
    <dataValidation sqref="B5:B24" showDropDown="0" showInputMessage="0" showErrorMessage="1" allowBlank="1" errorTitle="Sheetaky" error="Enter a number between 0 and 36" type="decimal" operator="between">
      <formula1>0</formula1>
      <formula2>36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29" t="inlineStr">
        <is>
          <t>How to use: Wedding dashboard</t>
        </is>
      </c>
      <c r="B1" s="2" t="n"/>
    </row>
    <row r="2" ht="18" customHeight="1">
      <c r="A2" s="30" t="inlineStr">
        <is>
          <t>Sheetaky.com · Ready Excel sheets in Arabic and English</t>
        </is>
      </c>
      <c r="B2" s="11" t="n"/>
    </row>
    <row r="3"/>
    <row r="4" ht="22" customHeight="1">
      <c r="A4" s="37" t="inlineStr">
        <is>
          <t>What is this sheet?</t>
        </is>
      </c>
      <c r="B4" s="38" t="n"/>
    </row>
    <row r="5" ht="30" customHeight="1">
      <c r="A5" s="39" t="inlineStr">
        <is>
          <t>Combines the wedding and honeymoon budget, guest list and planning timeline on one board, showing committed, paid, balance, upcoming payments, cost per guest and venue capacity.</t>
        </is>
      </c>
    </row>
    <row r="6"/>
    <row r="7" ht="22" customHeight="1">
      <c r="A7" s="37" t="inlineStr">
        <is>
          <t>Steps</t>
        </is>
      </c>
      <c r="B7" s="38" t="n"/>
    </row>
    <row r="8" ht="20" customHeight="1">
      <c r="A8" s="40" t="n">
        <v>1</v>
      </c>
      <c r="B8" s="39" t="inlineStr">
        <is>
          <t>Enter the wedding date, budget and venue capacity.</t>
        </is>
      </c>
    </row>
    <row r="9" ht="20" customHeight="1">
      <c r="A9" s="40" t="n">
        <v>2</v>
      </c>
      <c r="B9" s="39" t="inlineStr">
        <is>
          <t>Record each item on the budget sheet with estimate, contract and paid.</t>
        </is>
      </c>
    </row>
    <row r="10" ht="20" customHeight="1">
      <c r="A10" s="40" t="n">
        <v>3</v>
      </c>
      <c r="B10" s="39" t="inlineStr">
        <is>
          <t>Add guests and replies on the guest sheet.</t>
        </is>
      </c>
    </row>
    <row r="11" ht="20" customHeight="1">
      <c r="A11" s="40" t="n">
        <v>4</v>
      </c>
      <c r="B11" s="39" t="inlineStr">
        <is>
          <t>Tick ✔ when a task is done.</t>
        </is>
      </c>
    </row>
    <row r="12"/>
    <row r="13" ht="22" customHeight="1">
      <c r="A13" s="37" t="inlineStr">
        <is>
          <t>Color legend</t>
        </is>
      </c>
      <c r="B13" s="38" t="n"/>
    </row>
    <row r="14">
      <c r="A14" s="31" t="inlineStr"/>
      <c r="B14" s="39" t="inlineStr">
        <is>
          <t>Input cell: type or choose your value here (blue text on yellow).</t>
        </is>
      </c>
    </row>
    <row r="15">
      <c r="A15" s="41" t="inlineStr"/>
      <c r="B15" s="39" t="inlineStr">
        <is>
          <t>Calculated cell: automatic formula, protected from accidental edits.</t>
        </is>
      </c>
    </row>
    <row r="16">
      <c r="A16" s="42" t="inlineStr"/>
      <c r="B16" s="39" t="inlineStr">
        <is>
          <t>Table and section headers.</t>
        </is>
      </c>
    </row>
    <row r="17"/>
    <row r="18" ht="22" customHeight="1">
      <c r="A18" s="37" t="inlineStr">
        <is>
          <t>Important notes</t>
        </is>
      </c>
      <c r="B18" s="38" t="n"/>
    </row>
    <row r="19" ht="20" customHeight="1">
      <c r="A19" s="43" t="inlineStr">
        <is>
          <t>•</t>
        </is>
      </c>
      <c r="B19" s="44" t="inlineStr">
        <is>
          <t>Committed = contract price if present, otherwise the estimate.</t>
        </is>
      </c>
    </row>
    <row r="20" ht="20" customHeight="1">
      <c r="A20" s="43" t="inlineStr">
        <is>
          <t>•</t>
        </is>
      </c>
      <c r="B20" s="44" t="inlineStr">
        <is>
          <t>Cost per guest = wedding commitments ÷ confirmed guests.</t>
        </is>
      </c>
    </row>
    <row r="21" ht="20" customHeight="1">
      <c r="A21" s="43" t="inlineStr">
        <is>
          <t>•</t>
        </is>
      </c>
      <c r="B21" s="44" t="inlineStr">
        <is>
          <t>Task due date = wedding date − months × 30.4.</t>
        </is>
      </c>
    </row>
    <row r="22" ht="30" customHeight="1">
      <c r="A22" s="43" t="inlineStr">
        <is>
          <t>•</t>
        </is>
      </c>
      <c r="B22" s="44" t="inlineStr">
        <is>
          <t>Sheets are protected without a password to keep formulas safe. To unprotect: Review → Unprotect Sheet.</t>
        </is>
      </c>
    </row>
    <row r="23" ht="20" customHeight="1">
      <c r="A23" s="43" t="inlineStr">
        <is>
          <t>•</t>
        </is>
      </c>
      <c r="B23" s="44" t="inlineStr">
        <is>
          <t>The data shown is a worked example. Clear it and type your own data in the yellow cells only.</t>
        </is>
      </c>
    </row>
    <row r="24" ht="20" customHeight="1">
      <c r="A24" s="43" t="inlineStr">
        <is>
          <t>•</t>
        </is>
      </c>
      <c r="B24" s="44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WED</dc:title>
  <dcterms:created xmlns:dcterms="http://purl.org/dc/terms/" xmlns:xsi="http://www.w3.org/2001/XMLSchema-instance" xsi:type="dcterms:W3CDTF">2026-10-23T13:55:49Z</dcterms:created>
  <dcterms:modified xmlns:dcterms="http://purl.org/dc/terms/" xmlns:xsi="http://www.w3.org/2001/XMLSchema-instance" xsi:type="dcterms:W3CDTF">2026-10-23T13:55:49Z</dcterms:modified>
</cp:coreProperties>
</file>