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خزانات المياه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1E3A8A"/>
      <sz val="11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b val="1"/>
      <color rgb="00152245"/>
      <sz val="10"/>
    </font>
    <font>
      <name val="Calibri"/>
      <color rgb="00586A9A"/>
      <sz val="9"/>
    </font>
    <font>
      <name val="Calibri"/>
      <color rgb="00152245"/>
      <sz val="10"/>
    </font>
    <font>
      <name val="Calibri"/>
      <i val="1"/>
      <color rgb="00586A9A"/>
      <sz val="9"/>
    </font>
    <font>
      <name val="Calibri"/>
      <b val="1"/>
      <color rgb="00F97316"/>
      <sz val="10"/>
    </font>
  </fonts>
  <fills count="7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1E3A8A"/>
      </patternFill>
    </fill>
    <fill>
      <patternFill patternType="solid">
        <fgColor rgb="00DBE6FD"/>
      </patternFill>
    </fill>
    <fill>
      <patternFill patternType="solid">
        <fgColor rgb="00FFEDD5"/>
      </patternFill>
    </fill>
    <fill>
      <patternFill patternType="solid">
        <fgColor rgb="00DCE7FE"/>
      </patternFill>
    </fill>
  </fills>
  <borders count="2">
    <border>
      <left/>
      <right/>
      <top/>
      <bottom/>
      <diagonal/>
    </border>
    <border>
      <left style="thin">
        <color rgb="00B6C8F5"/>
      </left>
      <right style="thin">
        <color rgb="00B6C8F5"/>
      </right>
      <top style="thin">
        <color rgb="00B6C8F5"/>
      </top>
      <bottom style="thin">
        <color rgb="00B6C8F5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2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center" vertical="center" wrapText="1" readingOrder="2"/>
    </xf>
    <xf numFmtId="1" fontId="8" fillId="6" borderId="1" applyAlignment="1" pivotButton="0" quotePrefix="0" xfId="0">
      <alignment horizontal="center" vertical="center" wrapText="1" readingOrder="2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3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6" fillId="6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center" vertical="center" wrapText="1" readingOrder="2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8" fillId="6" borderId="1" applyAlignment="1" pivotButton="0" quotePrefix="0" xfId="0">
      <alignment horizontal="center" vertical="center" wrapText="1" readingOrder="2"/>
    </xf>
    <xf numFmtId="9" fontId="5" fillId="5" borderId="1" applyAlignment="1" applyProtection="1" pivotButton="0" quotePrefix="0" xfId="0">
      <alignment horizontal="center" vertical="center" wrapText="1" readingOrder="2"/>
      <protection locked="0" hidden="0"/>
    </xf>
    <xf numFmtId="2" fontId="8" fillId="6" borderId="1" applyAlignment="1" pivotButton="0" quotePrefix="0" xfId="0">
      <alignment horizontal="center" vertical="center" wrapText="1" readingOrder="2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49" fontId="8" fillId="6" borderId="1" applyAlignment="1" pivotButton="0" quotePrefix="0" xfId="0">
      <alignment horizontal="center" vertical="center" wrapText="1" readingOrder="2"/>
    </xf>
    <xf numFmtId="2" fontId="6" fillId="6" borderId="1" applyAlignment="1" pivotButton="0" quotePrefix="0" xfId="0">
      <alignment horizontal="center" vertical="center" wrapText="1" readingOrder="2"/>
    </xf>
    <xf numFmtId="1" fontId="6" fillId="6" borderId="1" applyAlignment="1" pivotButton="0" quotePrefix="0" xfId="0">
      <alignment horizontal="center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0" fontId="8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8" fillId="6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10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التخزين الكلي حسب أيام التخزين (م³)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D4ED8"/>
            </a:solidFill>
            <a:ln xmlns:a="http://schemas.openxmlformats.org/drawingml/2006/main">
              <a:solidFill>
                <a:srgbClr val="1D4ED8"/>
              </a:solidFill>
              <a:prstDash val="solid"/>
            </a:ln>
          </spPr>
          <cat>
            <numRef>
              <f>'خزانات المياه'!$E$24:$E$28</f>
            </numRef>
          </cat>
          <val>
            <numRef>
              <f>'خزانات المياه'!$F$24:$F$28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L31"/>
  <sheetViews>
    <sheetView showGridLines="0" rightToLeft="1" zoomScale="10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8" customWidth="1" min="3" max="3"/>
    <col width="3" customWidth="1" min="4" max="4"/>
    <col width="28" customWidth="1" min="5" max="5"/>
    <col width="12" customWidth="1" min="6" max="6"/>
    <col width="12" customWidth="1" min="7" max="7"/>
    <col width="12" customWidth="1" min="8" max="8"/>
    <col width="3" customWidth="1" min="9" max="9"/>
    <col width="24" customWidth="1" min="10" max="10"/>
    <col width="12" customWidth="1" min="11" max="11"/>
    <col width="12" customWidth="1" min="12" max="12"/>
  </cols>
  <sheetData>
    <row r="1" ht="36" customHeight="1">
      <c r="A1" s="1" t="inlineStr">
        <is>
          <t>حساب خزانات المياه والمضخات: الاستهلاك وسعة الخزانات الأرضية والعلوية والمضخة والمواسير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8" customHeight="1">
      <c r="A2" s="3" t="inlineStr">
        <is>
          <t>اختر نوع المبنى وعدد المستخدمين فيحسب الشيت الاستهلاك اليومي وسعة الخزانات وأبعادها والمضخة وقطر المواسير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4" ht="22" customHeight="1">
      <c r="A4" s="5" t="inlineStr">
        <is>
          <t>بيانات المبنى</t>
        </is>
      </c>
      <c r="B4" s="6" t="n"/>
      <c r="C4" s="6" t="n"/>
      <c r="E4" s="5" t="inlineStr">
        <is>
          <t>النتائج</t>
        </is>
      </c>
      <c r="F4" s="6" t="n"/>
      <c r="G4" s="6" t="n"/>
      <c r="H4" s="6" t="n"/>
      <c r="J4" s="7" t="inlineStr">
        <is>
          <t>نوع المبنى</t>
        </is>
      </c>
      <c r="K4" s="7" t="inlineStr">
        <is>
          <t>لتر/فرد/يوم</t>
        </is>
      </c>
    </row>
    <row r="5">
      <c r="A5" s="8" t="inlineStr">
        <is>
          <t>نوع المبنى</t>
        </is>
      </c>
      <c r="B5" s="9" t="inlineStr">
        <is>
          <t>شقق سكنية (للفرد)</t>
        </is>
      </c>
      <c r="E5" s="10" t="inlineStr">
        <is>
          <t>الاستهلاك للفرد (لتر/يوم)</t>
        </is>
      </c>
      <c r="F5" s="11">
        <f>IF(N($B$7)&gt;0,$B$7,INDEX($K$5:$K$12,MATCH($B$5,$J$5:$J$12,0)))</f>
        <v/>
      </c>
      <c r="J5" s="9" t="inlineStr">
        <is>
          <t>فيلا (للفرد)</t>
        </is>
      </c>
      <c r="K5" s="12" t="n">
        <v>250</v>
      </c>
    </row>
    <row r="6">
      <c r="A6" s="8" t="inlineStr">
        <is>
          <t>عدد المستخدمين</t>
        </is>
      </c>
      <c r="B6" s="13" t="n">
        <v>200</v>
      </c>
      <c r="E6" s="10" t="inlineStr">
        <is>
          <t>الاستهلاك اليومي (م³)</t>
        </is>
      </c>
      <c r="F6" s="14">
        <f>$B$6*$F$5/1000</f>
        <v/>
      </c>
      <c r="J6" s="9" t="inlineStr">
        <is>
          <t>شقق سكنية (للفرد)</t>
        </is>
      </c>
      <c r="K6" s="12" t="n">
        <v>200</v>
      </c>
    </row>
    <row r="7">
      <c r="A7" s="8" t="inlineStr">
        <is>
          <t>استهلاك مخصص (لتر/فرد/يوم) اختياري</t>
        </is>
      </c>
      <c r="B7" s="12" t="n"/>
      <c r="C7" s="15" t="inlineStr">
        <is>
          <t>L</t>
        </is>
      </c>
      <c r="E7" s="10" t="inlineStr">
        <is>
          <t>إجمالي التخزين (م³)</t>
        </is>
      </c>
      <c r="F7" s="14">
        <f>$F$6*$B$8+$B$9</f>
        <v/>
      </c>
      <c r="J7" s="9" t="inlineStr">
        <is>
          <t>مكاتب (للموظف)</t>
        </is>
      </c>
      <c r="K7" s="12" t="n">
        <v>50</v>
      </c>
    </row>
    <row r="8">
      <c r="A8" s="8" t="inlineStr">
        <is>
          <t>أيام التخزين</t>
        </is>
      </c>
      <c r="B8" s="16" t="n">
        <v>1.5</v>
      </c>
      <c r="C8" s="15" t="inlineStr">
        <is>
          <t>days</t>
        </is>
      </c>
      <c r="E8" s="10" t="inlineStr">
        <is>
          <t>الخزان الأرضي (م³)</t>
        </is>
      </c>
      <c r="F8" s="17">
        <f>$F$7*$B$10</f>
        <v/>
      </c>
      <c r="J8" s="9" t="inlineStr">
        <is>
          <t>مدرسة (للطالب)</t>
        </is>
      </c>
      <c r="K8" s="12" t="n">
        <v>45</v>
      </c>
    </row>
    <row r="9">
      <c r="A9" s="8" t="inlineStr">
        <is>
          <t>مخزون الحريق (م³)</t>
        </is>
      </c>
      <c r="B9" s="16" t="n">
        <v>0</v>
      </c>
      <c r="C9" s="15" t="inlineStr">
        <is>
          <t>m³</t>
        </is>
      </c>
      <c r="E9" s="10" t="inlineStr">
        <is>
          <t>الخزان العلوي (م³)</t>
        </is>
      </c>
      <c r="F9" s="17">
        <f>$F$7-$F$8</f>
        <v/>
      </c>
      <c r="J9" s="9" t="inlineStr">
        <is>
          <t>مستشفى (للسرير)</t>
        </is>
      </c>
      <c r="K9" s="12" t="n">
        <v>400</v>
      </c>
    </row>
    <row r="10">
      <c r="A10" s="8" t="inlineStr">
        <is>
          <t>نسبة الخزان الأرضي</t>
        </is>
      </c>
      <c r="B10" s="18" t="n">
        <v>0.6</v>
      </c>
      <c r="E10" s="10" t="inlineStr">
        <is>
          <t>عمق المياه في الخزان الأرضي (م)</t>
        </is>
      </c>
      <c r="F10" s="19">
        <f>IFERROR($F$8/($B$14*$B$15),0)</f>
        <v/>
      </c>
      <c r="J10" s="9" t="inlineStr">
        <is>
          <t>فندق (للنزيل)</t>
        </is>
      </c>
      <c r="K10" s="12" t="n">
        <v>300</v>
      </c>
    </row>
    <row r="11">
      <c r="A11" s="8" t="inlineStr">
        <is>
          <t>أقصى عمق مياه (م)</t>
        </is>
      </c>
      <c r="B11" s="16" t="n">
        <v>2.2</v>
      </c>
      <c r="C11" s="15" t="inlineStr">
        <is>
          <t>m</t>
        </is>
      </c>
      <c r="E11" s="10" t="inlineStr">
        <is>
          <t>ارتفاع الخزان الداخلي الكلي (م)</t>
        </is>
      </c>
      <c r="F11" s="19">
        <f>$F$10+$B$12</f>
        <v/>
      </c>
      <c r="J11" s="9" t="inlineStr">
        <is>
          <t>مسجد (للمصلي)</t>
        </is>
      </c>
      <c r="K11" s="12" t="n">
        <v>25</v>
      </c>
    </row>
    <row r="12">
      <c r="A12" s="8" t="inlineStr">
        <is>
          <t>الارتفاع الحر فوق المياه (م)</t>
        </is>
      </c>
      <c r="B12" s="20" t="n">
        <v>0.3</v>
      </c>
      <c r="C12" s="15" t="inlineStr">
        <is>
          <t>m</t>
        </is>
      </c>
      <c r="E12" s="10" t="inlineStr">
        <is>
          <t>المساحة المطلوبة بأقصى عمق (م²)</t>
        </is>
      </c>
      <c r="F12" s="17">
        <f>$F$8/$B$11</f>
        <v/>
      </c>
      <c r="J12" s="9" t="inlineStr">
        <is>
          <t>سكن عمال (للفرد)</t>
        </is>
      </c>
      <c r="K12" s="12" t="n">
        <v>120</v>
      </c>
    </row>
    <row r="13">
      <c r="A13" s="8" t="inlineStr">
        <is>
          <t>معامل الذروة</t>
        </is>
      </c>
      <c r="B13" s="16" t="n">
        <v>3</v>
      </c>
      <c r="C13" s="15" t="inlineStr">
        <is>
          <t>×</t>
        </is>
      </c>
      <c r="E13" s="10" t="inlineStr">
        <is>
          <t>فحص العمق</t>
        </is>
      </c>
      <c r="F13" s="21">
        <f>IF($F$10&lt;=$B$11,"مناسب","كبّر الأبعاد")</f>
        <v/>
      </c>
    </row>
    <row r="14">
      <c r="A14" s="8" t="inlineStr">
        <is>
          <t>طول الخزان الأرضي الداخلي (م)</t>
        </is>
      </c>
      <c r="B14" s="16" t="n">
        <v>5</v>
      </c>
      <c r="C14" s="15" t="inlineStr">
        <is>
          <t>m</t>
        </is>
      </c>
      <c r="E14" s="10" t="inlineStr">
        <is>
          <t>تدفق الذروة (لتر/ث)</t>
        </is>
      </c>
      <c r="F14" s="22">
        <f>$F$6*$B$13/24/3.6</f>
        <v/>
      </c>
    </row>
    <row r="15" ht="30" customHeight="1">
      <c r="A15" s="8" t="inlineStr">
        <is>
          <t>عرض الخزان الأرضي الداخلي (م)</t>
        </is>
      </c>
      <c r="B15" s="16" t="n">
        <v>4</v>
      </c>
      <c r="C15" s="15" t="inlineStr">
        <is>
          <t>m</t>
        </is>
      </c>
      <c r="E15" s="10" t="inlineStr">
        <is>
          <t>ضغط المضخة الكلي (م)</t>
        </is>
      </c>
      <c r="F15" s="17">
        <f>$B$16*(1+$B$17)+$B$18</f>
        <v/>
      </c>
      <c r="J15" s="7" t="inlineStr">
        <is>
          <t>محرك kW</t>
        </is>
      </c>
      <c r="K15" s="7" t="inlineStr">
        <is>
          <t>DN مم</t>
        </is>
      </c>
    </row>
    <row r="16">
      <c r="A16" s="8" t="inlineStr">
        <is>
          <t>الارتفاع الاستاتيكي (م)</t>
        </is>
      </c>
      <c r="B16" s="16" t="n">
        <v>24</v>
      </c>
      <c r="C16" s="15" t="inlineStr">
        <is>
          <t>m</t>
        </is>
      </c>
      <c r="E16" s="10" t="inlineStr">
        <is>
          <t>قدرة العمود المطلوبة (kW)</t>
        </is>
      </c>
      <c r="F16" s="19">
        <f>$F$14/1000*$F$15*9.81/$B$19</f>
        <v/>
      </c>
      <c r="J16" s="20" t="n">
        <v>0.37</v>
      </c>
      <c r="K16" s="12" t="n">
        <v>20</v>
      </c>
    </row>
    <row r="17">
      <c r="A17" s="8" t="inlineStr">
        <is>
          <t>نسبة فواقد الاحتكاك من الاستاتيكي</t>
        </is>
      </c>
      <c r="B17" s="18" t="n">
        <v>0.25</v>
      </c>
      <c r="E17" s="10" t="inlineStr">
        <is>
          <t>المحرك القياسي (kW)</t>
        </is>
      </c>
      <c r="F17" s="22">
        <f>IF($F$16*(1+$B$20)&lt;=0,0,IF($F$16*(1+$B$20)&gt;MAX($J$16:$J$31),"—",INDEX($J$16:$J$31,COUNTIF($J$16:$J$31,"&lt;"&amp;$F$16*(1+$B$20))+1)))</f>
        <v/>
      </c>
      <c r="J17" s="20" t="n">
        <v>0.55</v>
      </c>
      <c r="K17" s="12" t="n">
        <v>25</v>
      </c>
    </row>
    <row r="18">
      <c r="A18" s="8" t="inlineStr">
        <is>
          <t>الضغط المتبقي المطلوب (م عمود ماء)</t>
        </is>
      </c>
      <c r="B18" s="12" t="n">
        <v>20</v>
      </c>
      <c r="C18" s="15" t="inlineStr">
        <is>
          <t>m</t>
        </is>
      </c>
      <c r="E18" s="10" t="inlineStr">
        <is>
          <t>قطر الماسورة المحسوب (مم)</t>
        </is>
      </c>
      <c r="F18" s="17">
        <f>SQRT(4*$F$14/1000/(PI()*$B$21))*1000</f>
        <v/>
      </c>
      <c r="J18" s="20" t="n">
        <v>0.75</v>
      </c>
      <c r="K18" s="12" t="n">
        <v>32</v>
      </c>
    </row>
    <row r="19">
      <c r="A19" s="8" t="inlineStr">
        <is>
          <t>كفاءة المضخة</t>
        </is>
      </c>
      <c r="B19" s="20" t="n">
        <v>0.6</v>
      </c>
      <c r="E19" s="10" t="inlineStr">
        <is>
          <t>القطر القياسي (DN)</t>
        </is>
      </c>
      <c r="F19" s="23">
        <f>IF($F$18&lt;=0,0,IF($F$18&gt;MAX($K$16:$K$28),"—",INDEX($K$16:$K$28,COUNTIF($K$16:$K$28,"&lt;"&amp;$F$18)+1)))</f>
        <v/>
      </c>
      <c r="J19" s="20" t="n">
        <v>1.1</v>
      </c>
      <c r="K19" s="12" t="n">
        <v>40</v>
      </c>
    </row>
    <row r="20">
      <c r="A20" s="8" t="inlineStr">
        <is>
          <t>هامش قدرة المحرك</t>
        </is>
      </c>
      <c r="B20" s="18" t="n">
        <v>0.15</v>
      </c>
      <c r="J20" s="20" t="n">
        <v>1.5</v>
      </c>
      <c r="K20" s="12" t="n">
        <v>50</v>
      </c>
    </row>
    <row r="21">
      <c r="A21" s="8" t="inlineStr">
        <is>
          <t>سرعة الماء في المواسير (م/ث)</t>
        </is>
      </c>
      <c r="B21" s="16" t="n">
        <v>1.5</v>
      </c>
      <c r="C21" s="15" t="inlineStr">
        <is>
          <t>m/s</t>
        </is>
      </c>
      <c r="J21" s="20" t="n">
        <v>2.2</v>
      </c>
      <c r="K21" s="12" t="n">
        <v>65</v>
      </c>
    </row>
    <row r="22" ht="22" customHeight="1">
      <c r="E22" s="5" t="inlineStr">
        <is>
          <t>تأثير أيام التخزين</t>
        </is>
      </c>
      <c r="F22" s="6" t="n"/>
      <c r="G22" s="6" t="n"/>
      <c r="H22" s="6" t="n"/>
      <c r="J22" s="20" t="n">
        <v>3</v>
      </c>
      <c r="K22" s="12" t="n">
        <v>80</v>
      </c>
    </row>
    <row r="23" ht="30" customHeight="1">
      <c r="E23" s="7" t="inlineStr">
        <is>
          <t>الأيام</t>
        </is>
      </c>
      <c r="F23" s="7" t="inlineStr">
        <is>
          <t>الإجمالي م³</t>
        </is>
      </c>
      <c r="G23" s="7" t="inlineStr">
        <is>
          <t>أرضي م³</t>
        </is>
      </c>
      <c r="H23" s="7" t="inlineStr">
        <is>
          <t>علوي م³</t>
        </is>
      </c>
      <c r="J23" s="20" t="n">
        <v>4</v>
      </c>
      <c r="K23" s="12" t="n">
        <v>100</v>
      </c>
    </row>
    <row r="24">
      <c r="E24" s="16" t="n">
        <v>0.5</v>
      </c>
      <c r="F24" s="17">
        <f>$F$6*E24+$B$9</f>
        <v/>
      </c>
      <c r="G24" s="17">
        <f>F24*$B$10</f>
        <v/>
      </c>
      <c r="H24" s="17">
        <f>F24-G24</f>
        <v/>
      </c>
      <c r="J24" s="20" t="n">
        <v>5.5</v>
      </c>
      <c r="K24" s="12" t="n">
        <v>125</v>
      </c>
    </row>
    <row r="25">
      <c r="E25" s="16" t="n">
        <v>1</v>
      </c>
      <c r="F25" s="17">
        <f>$F$6*E25+$B$9</f>
        <v/>
      </c>
      <c r="G25" s="17">
        <f>F25*$B$10</f>
        <v/>
      </c>
      <c r="H25" s="17">
        <f>F25-G25</f>
        <v/>
      </c>
      <c r="J25" s="20" t="n">
        <v>7.5</v>
      </c>
      <c r="K25" s="12" t="n">
        <v>150</v>
      </c>
    </row>
    <row r="26">
      <c r="E26" s="16" t="n">
        <v>1.5</v>
      </c>
      <c r="F26" s="17">
        <f>$F$6*E26+$B$9</f>
        <v/>
      </c>
      <c r="G26" s="17">
        <f>F26*$B$10</f>
        <v/>
      </c>
      <c r="H26" s="17">
        <f>F26-G26</f>
        <v/>
      </c>
      <c r="J26" s="20" t="n">
        <v>11</v>
      </c>
      <c r="K26" s="12" t="n">
        <v>200</v>
      </c>
    </row>
    <row r="27">
      <c r="E27" s="16" t="n">
        <v>2</v>
      </c>
      <c r="F27" s="17">
        <f>$F$6*E27+$B$9</f>
        <v/>
      </c>
      <c r="G27" s="17">
        <f>F27*$B$10</f>
        <v/>
      </c>
      <c r="H27" s="17">
        <f>F27-G27</f>
        <v/>
      </c>
      <c r="J27" s="20" t="n">
        <v>15</v>
      </c>
      <c r="K27" s="12" t="n">
        <v>250</v>
      </c>
    </row>
    <row r="28">
      <c r="E28" s="16" t="n">
        <v>3</v>
      </c>
      <c r="F28" s="17">
        <f>$F$6*E28+$B$9</f>
        <v/>
      </c>
      <c r="G28" s="17">
        <f>F28*$B$10</f>
        <v/>
      </c>
      <c r="H28" s="17">
        <f>F28-G28</f>
        <v/>
      </c>
      <c r="J28" s="20" t="n">
        <v>18.5</v>
      </c>
      <c r="K28" s="12" t="n">
        <v>300</v>
      </c>
    </row>
    <row r="29">
      <c r="A29" s="24" t="inlineStr"/>
      <c r="J29" s="20" t="n">
        <v>22</v>
      </c>
    </row>
    <row r="30">
      <c r="J30" s="20" t="n">
        <v>30</v>
      </c>
    </row>
    <row r="31">
      <c r="J31" s="20" t="n">
        <v>37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1">
    <mergeCell ref="F5:H5"/>
    <mergeCell ref="F18:H18"/>
    <mergeCell ref="F8:H8"/>
    <mergeCell ref="F17:H17"/>
    <mergeCell ref="E22:H22"/>
    <mergeCell ref="A2:L2"/>
    <mergeCell ref="F13:H13"/>
    <mergeCell ref="F9:H9"/>
    <mergeCell ref="A29:C29"/>
    <mergeCell ref="A4:C4"/>
    <mergeCell ref="F14:H14"/>
    <mergeCell ref="E4:H4"/>
    <mergeCell ref="F11:H11"/>
    <mergeCell ref="F10:H10"/>
    <mergeCell ref="F16:H16"/>
    <mergeCell ref="F6:H6"/>
    <mergeCell ref="F19:H19"/>
    <mergeCell ref="A1:L1"/>
    <mergeCell ref="F12:H12"/>
    <mergeCell ref="F7:H7"/>
    <mergeCell ref="F15:H15"/>
  </mergeCells>
  <dataValidations count="17">
    <dataValidation sqref="B5" showDropDown="0" showInputMessage="0" showErrorMessage="1" allowBlank="1" errorTitle="Sheetaky" error="اختر قيمة من القائمة" type="list">
      <formula1>=$J$5:$J$12</formula1>
    </dataValidation>
    <dataValidation sqref="B6" showDropDown="0" showInputMessage="0" showErrorMessage="1" allowBlank="1" errorTitle="Sheetaky" error="أدخل رقمًا بين 1 و 100000" type="decimal" operator="between">
      <formula1>1</formula1>
      <formula2>100000</formula2>
    </dataValidation>
    <dataValidation sqref="B7" showDropDown="0" showInputMessage="0" showErrorMessage="1" allowBlank="1" errorTitle="Sheetaky" error="أدخل رقمًا بين 0 و 2000" type="decimal" operator="between">
      <formula1>0</formula1>
      <formula2>2000</formula2>
    </dataValidation>
    <dataValidation sqref="B8" showDropDown="0" showInputMessage="0" showErrorMessage="1" allowBlank="1" errorTitle="Sheetaky" error="أدخل رقمًا بين 0.5 و 7" type="decimal" operator="between">
      <formula1>0.5</formula1>
      <formula2>7</formula2>
    </dataValidation>
    <dataValidation sqref="B9" showDropDown="0" showInputMessage="0" showErrorMessage="1" allowBlank="1" errorTitle="Sheetaky" error="أدخل رقمًا بين 0 و 2000" type="decimal" operator="between">
      <formula1>0</formula1>
      <formula2>2000</formula2>
    </dataValidation>
    <dataValidation sqref="B10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B11" showDropDown="0" showInputMessage="0" showErrorMessage="1" allowBlank="1" errorTitle="Sheetaky" error="أدخل رقمًا بين 0.5 و 6" type="decimal" operator="between">
      <formula1>0.5</formula1>
      <formula2>6</formula2>
    </dataValidation>
    <dataValidation sqref="B12" showDropDown="0" showInputMessage="0" showErrorMessage="1" allowBlank="1" errorTitle="Sheetaky" error="أدخل رقمًا بين 0.1 و 1" type="decimal" operator="between">
      <formula1>0.1</formula1>
      <formula2>1</formula2>
    </dataValidation>
    <dataValidation sqref="B13" showDropDown="0" showInputMessage="0" showErrorMessage="1" allowBlank="1" errorTitle="Sheetaky" error="أدخل رقمًا بين 1 و 8" type="decimal" operator="between">
      <formula1>1</formula1>
      <formula2>8</formula2>
    </dataValidation>
    <dataValidation sqref="B14" showDropDown="0" showInputMessage="0" showErrorMessage="1" allowBlank="1" errorTitle="Sheetaky" error="أدخل رقمًا بين 0.5 و 50" type="decimal" operator="between">
      <formula1>0.5</formula1>
      <formula2>50</formula2>
    </dataValidation>
    <dataValidation sqref="B15" showDropDown="0" showInputMessage="0" showErrorMessage="1" allowBlank="1" errorTitle="Sheetaky" error="أدخل رقمًا بين 0.5 و 50" type="decimal" operator="between">
      <formula1>0.5</formula1>
      <formula2>50</formula2>
    </dataValidation>
    <dataValidation sqref="B16" showDropDown="0" showInputMessage="0" showErrorMessage="1" allowBlank="1" errorTitle="Sheetaky" error="أدخل رقمًا بين 0 و 200" type="decimal" operator="between">
      <formula1>0</formula1>
      <formula2>200</formula2>
    </dataValidation>
    <dataValidation sqref="B17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B18" showDropDown="0" showInputMessage="0" showErrorMessage="1" allowBlank="1" errorTitle="Sheetaky" error="أدخل رقمًا بين 0 و 100" type="decimal" operator="between">
      <formula1>0</formula1>
      <formula2>100</formula2>
    </dataValidation>
    <dataValidation sqref="B19" showDropDown="0" showInputMessage="0" showErrorMessage="1" allowBlank="1" errorTitle="Sheetaky" error="أدخل رقمًا بين 0.2 و 0.9" type="decimal" operator="between">
      <formula1>0.2</formula1>
      <formula2>0.9</formula2>
    </dataValidation>
    <dataValidation sqref="B20" showDropDown="0" showInputMessage="0" showErrorMessage="1" allowBlank="1" errorTitle="Sheetaky" error="أدخل رقمًا بين 0 و 0.5" type="decimal" operator="between">
      <formula1>0</formula1>
      <formula2>0.5</formula2>
    </dataValidation>
    <dataValidation sqref="B21" showDropDown="0" showInputMessage="0" showErrorMessage="1" allowBlank="1" errorTitle="Sheetaky" error="أدخل رقمًا بين 0.5 و 4" type="decimal" operator="between">
      <formula1>0.5</formula1>
      <formula2>4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خزانات المياه والمضخات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25" t="inlineStr">
        <is>
          <t>يحسب الشيت الاستهلاك اليومي وسعة الخزانات الأرضي والعلوي وأبعادها والمضخة والمحرك وقطر المواسير.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26" t="n">
        <v>1</v>
      </c>
      <c r="B8" s="25" t="inlineStr">
        <is>
          <t>اختر نوع المبنى واكتب عدد المستخدمين.</t>
        </is>
      </c>
    </row>
    <row r="9" ht="20" customHeight="1">
      <c r="A9" s="26" t="n">
        <v>2</v>
      </c>
      <c r="B9" s="25" t="inlineStr">
        <is>
          <t>حدد أيام التخزين ومخزون الحريق ونسبة الخزان الأرضي.</t>
        </is>
      </c>
    </row>
    <row r="10" ht="20" customHeight="1">
      <c r="A10" s="26" t="n">
        <v>3</v>
      </c>
      <c r="B10" s="25" t="inlineStr">
        <is>
          <t>اكتب أبعاد الخزان الأرضي لتفحص عمق المياه.</t>
        </is>
      </c>
    </row>
    <row r="11" ht="20" customHeight="1">
      <c r="A11" s="26" t="n">
        <v>4</v>
      </c>
      <c r="B11" s="25" t="inlineStr">
        <is>
          <t>أدخل بيانات الضخ لتقرأ المحرك والماسورة.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27" t="inlineStr"/>
      <c r="B14" s="25" t="inlineStr">
        <is>
          <t>خلية إدخال: اكتب أو اختر قيمتك هنا (خط أزرق على خلفية صفراء).</t>
        </is>
      </c>
    </row>
    <row r="15">
      <c r="A15" s="28" t="inlineStr"/>
      <c r="B15" s="25" t="inlineStr">
        <is>
          <t>خلية محسوبة: معادلة تلقائية، محمية من المسح بالخطأ.</t>
        </is>
      </c>
    </row>
    <row r="16">
      <c r="A16" s="29" t="inlineStr"/>
      <c r="B16" s="25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30" t="inlineStr">
        <is>
          <t>•</t>
        </is>
      </c>
      <c r="B19" s="31" t="inlineStr">
        <is>
          <t>الاستهلاك للفرد أمثلة من الممارسة؛ اعتمد كود مياه بلدك.</t>
        </is>
      </c>
    </row>
    <row r="20" ht="20" customHeight="1">
      <c r="A20" s="30" t="inlineStr">
        <is>
          <t>•</t>
        </is>
      </c>
      <c r="B20" s="31" t="inlineStr">
        <is>
          <t>تدفق الذروة = الاستهلاك اليومي × معامل الذروة ÷ 24 ساعة.</t>
        </is>
      </c>
    </row>
    <row r="21" ht="20" customHeight="1">
      <c r="A21" s="30" t="inlineStr">
        <is>
          <t>•</t>
        </is>
      </c>
      <c r="B21" s="31" t="inlineStr">
        <is>
          <t>نتيجة أولية يعتمدها مهندس الصحي.</t>
        </is>
      </c>
    </row>
    <row r="22" ht="20" customHeight="1">
      <c r="A22" s="30" t="inlineStr">
        <is>
          <t>•</t>
        </is>
      </c>
      <c r="B22" s="31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0" t="inlineStr">
        <is>
          <t>•</t>
        </is>
      </c>
      <c r="B23" s="31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0" t="inlineStr">
        <is>
          <t>•</t>
        </is>
      </c>
      <c r="B24" s="31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TNK</dc:title>
  <dcterms:created xmlns:dcterms="http://purl.org/dc/terms/" xmlns:xsi="http://www.w3.org/2001/XMLSchema-instance" xsi:type="dcterms:W3CDTF">2026-10-23T12:37:00Z</dcterms:created>
  <dcterms:modified xmlns:dcterms="http://purl.org/dc/terms/" xmlns:xsi="http://www.w3.org/2001/XMLSchema-instance" xsi:type="dcterms:W3CDTF">2026-10-23T12:37:00Z</dcterms:modified>
</cp:coreProperties>
</file>