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tical Curve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9">
    <font>
      <name val="Calibri"/>
      <family val="2"/>
      <color theme="1"/>
      <sz val="11"/>
      <scheme val="minor"/>
    </font>
    <font>
      <name val="Tahoma"/>
      <b val="1"/>
      <color rgb="00FFFFFF"/>
      <sz val="16"/>
    </font>
    <font>
      <name val="Tahoma"/>
      <color rgb="00FFFFFF"/>
      <sz val="9"/>
    </font>
    <font>
      <name val="Tahoma"/>
      <b val="1"/>
      <color rgb="00FFFFFF"/>
      <sz val="10"/>
    </font>
    <font>
      <name val="Tahoma"/>
      <color rgb="001F4FB5"/>
      <sz val="10"/>
    </font>
    <font>
      <name val="Tahoma"/>
      <b val="1"/>
      <color rgb="0078350F"/>
      <sz val="11"/>
    </font>
    <font>
      <name val="Tahoma"/>
      <b val="1"/>
      <color rgb="003B2A14"/>
      <sz val="10"/>
    </font>
    <font>
      <name val="Tahoma"/>
      <color rgb="003B2A14"/>
      <sz val="10"/>
    </font>
    <font>
      <name val="Tahoma"/>
      <b val="1"/>
      <color rgb="0065A30D"/>
      <sz val="10"/>
    </font>
  </fonts>
  <fills count="7">
    <fill>
      <patternFill/>
    </fill>
    <fill>
      <patternFill patternType="gray125"/>
    </fill>
    <fill>
      <patternFill patternType="solid">
        <fgColor rgb="0092400E"/>
      </patternFill>
    </fill>
    <fill>
      <patternFill patternType="solid">
        <fgColor rgb="0078350F"/>
      </patternFill>
    </fill>
    <fill>
      <patternFill patternType="solid">
        <fgColor rgb="00ECFCCB"/>
      </patternFill>
    </fill>
    <fill>
      <patternFill patternType="solid">
        <fgColor rgb="00F2E6CC"/>
      </patternFill>
    </fill>
    <fill>
      <patternFill patternType="solid">
        <fgColor rgb="00F5EBD7"/>
      </patternFill>
    </fill>
  </fills>
  <borders count="2">
    <border>
      <left/>
      <right/>
      <top/>
      <bottom/>
      <diagonal/>
    </border>
    <border>
      <left style="thin">
        <color rgb="00E3D3B0"/>
      </left>
      <right style="thin">
        <color rgb="00E3D3B0"/>
      </right>
      <top style="thin">
        <color rgb="00E3D3B0"/>
      </top>
      <bottom style="thin">
        <color rgb="00E3D3B0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5" fillId="5" borderId="1" applyAlignment="1" pivotButton="0" quotePrefix="0" xfId="0">
      <alignment horizontal="left" vertical="center" wrapText="1" readingOrder="1"/>
    </xf>
    <xf numFmtId="0" fontId="0" fillId="5" borderId="1" pivotButton="0" quotePrefix="0" xfId="0"/>
    <xf numFmtId="0" fontId="3" fillId="2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left" vertical="center" wrapText="1" readingOrder="1"/>
    </xf>
    <xf numFmtId="4" fontId="4" fillId="4" borderId="1" applyAlignment="1" applyProtection="1" pivotButton="0" quotePrefix="0" xfId="0">
      <alignment horizontal="center" vertical="center" wrapText="1" readingOrder="1"/>
      <protection locked="0" hidden="0"/>
    </xf>
    <xf numFmtId="1" fontId="4" fillId="4" borderId="1" applyAlignment="1" applyProtection="1" pivotButton="0" quotePrefix="0" xfId="0">
      <alignment horizontal="center" vertical="center" wrapText="1" readingOrder="1"/>
      <protection locked="0" hidden="0"/>
    </xf>
    <xf numFmtId="164" fontId="4" fillId="4" borderId="1" applyAlignment="1" applyProtection="1" pivotButton="0" quotePrefix="0" xfId="0">
      <alignment horizontal="center" vertical="center" wrapText="1" readingOrder="1"/>
      <protection locked="0" hidden="0"/>
    </xf>
    <xf numFmtId="2" fontId="4" fillId="4" borderId="1" applyAlignment="1" applyProtection="1" pivotButton="0" quotePrefix="0" xfId="0">
      <alignment horizontal="center" vertical="center" wrapText="1" readingOrder="1"/>
      <protection locked="0" hidden="0"/>
    </xf>
    <xf numFmtId="164" fontId="7" fillId="6" borderId="1" applyAlignment="1" pivotButton="0" quotePrefix="0" xfId="0">
      <alignment horizontal="center" vertical="center" wrapText="1" readingOrder="1"/>
    </xf>
    <xf numFmtId="49" fontId="6" fillId="6" borderId="1" applyAlignment="1" pivotButton="0" quotePrefix="0" xfId="0">
      <alignment horizontal="center" vertical="center" wrapText="1" readingOrder="1"/>
    </xf>
    <xf numFmtId="165" fontId="6" fillId="6" borderId="1" applyAlignment="1" pivotButton="0" quotePrefix="0" xfId="0">
      <alignment horizontal="center" vertical="center" wrapText="1" readingOrder="1"/>
    </xf>
    <xf numFmtId="165" fontId="7" fillId="6" borderId="1" applyAlignment="1" pivotButton="0" quotePrefix="0" xfId="0">
      <alignment horizontal="center" vertical="center" wrapText="1" readingOrder="1"/>
    </xf>
    <xf numFmtId="4" fontId="7" fillId="6" borderId="1" applyAlignment="1" pivotButton="0" quotePrefix="0" xfId="0">
      <alignment horizontal="center" vertical="center" wrapText="1" readingOrder="1"/>
    </xf>
    <xf numFmtId="2" fontId="7" fillId="6" borderId="1" applyAlignment="1" pivotButton="0" quotePrefix="0" xfId="0">
      <alignment horizontal="center" vertical="center" wrapText="1" readingOrder="1"/>
    </xf>
    <xf numFmtId="164" fontId="6" fillId="6" borderId="1" applyAlignment="1" pivotButton="0" quotePrefix="0" xfId="0">
      <alignment horizontal="center" vertical="center" wrapText="1" readingOrder="1"/>
    </xf>
    <xf numFmtId="0" fontId="7" fillId="6" borderId="1" applyAlignment="1" pivotButton="0" quotePrefix="0" xfId="0">
      <alignment horizontal="center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3" fillId="2" borderId="1" applyAlignment="1" pivotButton="0" quotePrefix="0" xfId="0">
      <alignment horizontal="left" vertical="center" wrapText="1" readingOrder="1"/>
    </xf>
    <xf numFmtId="0" fontId="4" fillId="4" borderId="1" applyAlignment="1" applyProtection="1" pivotButton="0" quotePrefix="0" xfId="0">
      <alignment horizontal="left" vertical="center" wrapText="1" readingOrder="1"/>
      <protection locked="0" hidden="0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8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Tahoma"/>
        <b val="1"/>
        <color rgb="003B2A14"/>
      </font>
      <fill>
        <patternFill patternType="solid">
          <fgColor rgb="00FBE3B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Tangent and curve levels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'Vertical Curve'!$B$29:$B$53</f>
            </numRef>
          </cat>
          <val>
            <numRef>
              <f>'Vertical Curve'!$D$29:$D$53</f>
            </numRef>
          </val>
        </ser>
        <ser>
          <idx val="1"/>
          <order val="1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'Vertical Curve'!$B$29:$B$53</f>
            </numRef>
          </cat>
          <val>
            <numRef>
              <f>'Vertical Curve'!$G$29:$G$53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17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K73"/>
  <sheetViews>
    <sheetView showGridLines="0" rightToLeft="0" zoomScale="100" workbookViewId="0">
      <pane ySplit="28" topLeftCell="A29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3" customWidth="1" min="4" max="4"/>
    <col width="13" customWidth="1" min="5" max="5"/>
    <col width="12" customWidth="1" min="6" max="6"/>
    <col width="14" customWidth="1" min="7" max="7"/>
    <col width="3" customWidth="1" min="8" max="8"/>
    <col width="20" customWidth="1" min="9" max="9"/>
    <col width="10" customWidth="1" min="10" max="10"/>
    <col width="10" customWidth="1" min="11" max="11"/>
  </cols>
  <sheetData>
    <row r="1" ht="36" customHeight="1">
      <c r="A1" s="1" t="inlineStr">
        <is>
          <t>Vertical Curve Table: Design Levels at a Fixed Interval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Enter the PVI, both grades and the curve length; get parabolic curve levels, the high or low point and a K-value check by design speed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</row>
    <row r="4" ht="22" customHeight="1">
      <c r="A4" s="5" t="inlineStr">
        <is>
          <t>Curve data</t>
        </is>
      </c>
      <c r="B4" s="6" t="n"/>
      <c r="C4" s="6" t="n"/>
      <c r="D4" s="6" t="n"/>
      <c r="E4" s="6" t="n"/>
      <c r="F4" s="6" t="n"/>
      <c r="G4" s="6" t="n"/>
      <c r="I4" s="7" t="inlineStr">
        <is>
          <t>Speed km/h</t>
        </is>
      </c>
      <c r="J4" s="7" t="inlineStr">
        <is>
          <t>K crest</t>
        </is>
      </c>
      <c r="K4" s="7" t="inlineStr">
        <is>
          <t>K sag</t>
        </is>
      </c>
    </row>
    <row r="5">
      <c r="A5" s="8" t="inlineStr">
        <is>
          <t>PVI chainage (m)</t>
        </is>
      </c>
      <c r="D5" s="9" t="n">
        <v>1250</v>
      </c>
      <c r="I5" s="10" t="n">
        <v>30</v>
      </c>
      <c r="J5" s="10" t="n">
        <v>2</v>
      </c>
      <c r="K5" s="10" t="n">
        <v>6</v>
      </c>
    </row>
    <row r="6">
      <c r="A6" s="8" t="inlineStr">
        <is>
          <t>PVI elevation (m)</t>
        </is>
      </c>
      <c r="D6" s="11" t="n">
        <v>112.4</v>
      </c>
      <c r="I6" s="10" t="n">
        <v>40</v>
      </c>
      <c r="J6" s="10" t="n">
        <v>4</v>
      </c>
      <c r="K6" s="10" t="n">
        <v>9</v>
      </c>
    </row>
    <row r="7">
      <c r="A7" s="8" t="inlineStr">
        <is>
          <t>Incoming grade g1 %</t>
        </is>
      </c>
      <c r="D7" s="11" t="n">
        <v>3.2</v>
      </c>
      <c r="I7" s="10" t="n">
        <v>50</v>
      </c>
      <c r="J7" s="10" t="n">
        <v>7</v>
      </c>
      <c r="K7" s="10" t="n">
        <v>13</v>
      </c>
    </row>
    <row r="8">
      <c r="A8" s="8" t="inlineStr">
        <is>
          <t>Outgoing grade g2 %</t>
        </is>
      </c>
      <c r="D8" s="11" t="n">
        <v>-2.4</v>
      </c>
      <c r="I8" s="10" t="n">
        <v>60</v>
      </c>
      <c r="J8" s="10" t="n">
        <v>11</v>
      </c>
      <c r="K8" s="10" t="n">
        <v>18</v>
      </c>
    </row>
    <row r="9">
      <c r="A9" s="8" t="inlineStr">
        <is>
          <t>Curve length L (m)</t>
        </is>
      </c>
      <c r="D9" s="12" t="n">
        <v>240</v>
      </c>
      <c r="I9" s="10" t="n">
        <v>70</v>
      </c>
      <c r="J9" s="10" t="n">
        <v>17</v>
      </c>
      <c r="K9" s="10" t="n">
        <v>23</v>
      </c>
    </row>
    <row r="10">
      <c r="A10" s="8" t="inlineStr">
        <is>
          <t>Station interval (m)</t>
        </is>
      </c>
      <c r="D10" s="12" t="n">
        <v>10</v>
      </c>
      <c r="I10" s="10" t="n">
        <v>80</v>
      </c>
      <c r="J10" s="10" t="n">
        <v>26</v>
      </c>
      <c r="K10" s="10" t="n">
        <v>30</v>
      </c>
    </row>
    <row r="11">
      <c r="A11" s="8" t="inlineStr">
        <is>
          <t>Design speed (km/h)</t>
        </is>
      </c>
      <c r="D11" s="10" t="n">
        <v>80</v>
      </c>
      <c r="I11" s="10" t="n">
        <v>90</v>
      </c>
      <c r="J11" s="10" t="n">
        <v>39</v>
      </c>
      <c r="K11" s="10" t="n">
        <v>38</v>
      </c>
    </row>
    <row r="12" ht="22" customHeight="1">
      <c r="A12" s="5" t="inlineStr">
        <is>
          <t>Results</t>
        </is>
      </c>
      <c r="B12" s="6" t="n"/>
      <c r="C12" s="6" t="n"/>
      <c r="D12" s="6" t="n"/>
      <c r="E12" s="6" t="n"/>
      <c r="F12" s="6" t="n"/>
      <c r="G12" s="6" t="n"/>
      <c r="I12" s="10" t="n">
        <v>100</v>
      </c>
      <c r="J12" s="10" t="n">
        <v>52</v>
      </c>
      <c r="K12" s="10" t="n">
        <v>45</v>
      </c>
    </row>
    <row r="13">
      <c r="A13" s="8" t="inlineStr">
        <is>
          <t>Algebraic difference A (%)</t>
        </is>
      </c>
      <c r="D13" s="13">
        <f>$D$8-$D$7</f>
        <v/>
      </c>
      <c r="I13" s="10" t="n">
        <v>110</v>
      </c>
      <c r="J13" s="10" t="n">
        <v>74</v>
      </c>
      <c r="K13" s="10" t="n">
        <v>55</v>
      </c>
    </row>
    <row r="14">
      <c r="A14" s="8" t="inlineStr">
        <is>
          <t>Type</t>
        </is>
      </c>
      <c r="D14" s="14">
        <f>IF($D$13&lt;0,"Crest",IF($D$13&gt;0,"Sag","Straight"))</f>
        <v/>
      </c>
      <c r="I14" s="10" t="n">
        <v>120</v>
      </c>
      <c r="J14" s="10" t="n">
        <v>95</v>
      </c>
      <c r="K14" s="10" t="n">
        <v>63</v>
      </c>
    </row>
    <row r="15">
      <c r="A15" s="8" t="inlineStr">
        <is>
          <t>K value = L ÷ |A|</t>
        </is>
      </c>
      <c r="D15" s="15">
        <f>IF($D$13=0,"",$D$9/ABS($D$13))</f>
        <v/>
      </c>
    </row>
    <row r="16">
      <c r="A16" s="8" t="inlineStr">
        <is>
          <t>Minimum K for the speed</t>
        </is>
      </c>
      <c r="D16" s="16">
        <f>IF($D$13=0,"",IF($D$13&lt;0,INDEX($J$5:$J$14,MATCH($D$11,$I$5:$I$14,0)),INDEX($K$5:$K$14,MATCH($D$11,$I$5:$I$14,0))))</f>
        <v/>
      </c>
    </row>
    <row r="17">
      <c r="A17" s="8" t="inlineStr">
        <is>
          <t>K check</t>
        </is>
      </c>
      <c r="D17" s="14">
        <f>IF($D$13=0,"",IF($D$15&gt;=$D$16,"✔ OK","✖ Too short"))</f>
        <v/>
      </c>
    </row>
    <row r="18">
      <c r="A18" s="8" t="inlineStr">
        <is>
          <t>Suggested minimum length (m)</t>
        </is>
      </c>
      <c r="D18" s="16">
        <f>IF($D$13=0,"",$D$16*ABS($D$13))</f>
        <v/>
      </c>
    </row>
    <row r="19">
      <c r="A19" s="8" t="inlineStr">
        <is>
          <t>PVC chainage (m)</t>
        </is>
      </c>
      <c r="D19" s="17">
        <f>$D$5-$D$9/2</f>
        <v/>
      </c>
    </row>
    <row r="20">
      <c r="A20" s="8" t="inlineStr">
        <is>
          <t>PVT chainage (m)</t>
        </is>
      </c>
      <c r="D20" s="17">
        <f>$D$5+$D$9/2</f>
        <v/>
      </c>
    </row>
    <row r="21">
      <c r="A21" s="8" t="inlineStr">
        <is>
          <t>PVC elevation (m)</t>
        </is>
      </c>
      <c r="D21" s="13">
        <f>$D$6-$D$7/100*$D$9/2</f>
        <v/>
      </c>
    </row>
    <row r="22">
      <c r="A22" s="8" t="inlineStr">
        <is>
          <t>PVT elevation (m)</t>
        </is>
      </c>
      <c r="D22" s="13">
        <f>$D$6+$D$8/100*$D$9/2</f>
        <v/>
      </c>
    </row>
    <row r="23">
      <c r="A23" s="8" t="inlineStr">
        <is>
          <t>Offset at PVI (m)</t>
        </is>
      </c>
      <c r="D23" s="13">
        <f>$D$13*$D$9/800</f>
        <v/>
      </c>
    </row>
    <row r="24">
      <c r="A24" s="8" t="inlineStr">
        <is>
          <t>High/low point from PVC (m)</t>
        </is>
      </c>
      <c r="D24" s="18">
        <f>IF($D$13=0,"",-$D$7*$D$9/$D$13)</f>
        <v/>
      </c>
    </row>
    <row r="25">
      <c r="A25" s="8" t="inlineStr">
        <is>
          <t>High/low point elevation (m)</t>
        </is>
      </c>
      <c r="D25" s="19">
        <f>IF(AND($D$13&lt;&gt;0,ISNUMBER($D$24)),IF(AND($D$24&gt;=0,$D$24&lt;=$D$9),$D$21+$D$7/100*$D$24+$D$13/(200*$D$9)*$D$24^2,"Outside the curve"),"")</f>
        <v/>
      </c>
    </row>
    <row r="27" ht="22" customHeight="1">
      <c r="A27" s="5" t="inlineStr">
        <is>
          <t>Level table</t>
        </is>
      </c>
      <c r="B27" s="6" t="n"/>
      <c r="C27" s="6" t="n"/>
      <c r="D27" s="6" t="n"/>
      <c r="E27" s="6" t="n"/>
      <c r="F27" s="6" t="n"/>
      <c r="G27" s="6" t="n"/>
    </row>
    <row r="28" ht="44" customHeight="1">
      <c r="A28" s="7" t="inlineStr">
        <is>
          <t>Station</t>
        </is>
      </c>
      <c r="B28" s="7" t="inlineStr">
        <is>
          <t>Chainage (m)</t>
        </is>
      </c>
      <c r="C28" s="7" t="inlineStr">
        <is>
          <t>x from PVC (m)</t>
        </is>
      </c>
      <c r="D28" s="7" t="inlineStr">
        <is>
          <t>Tangent level (m)</t>
        </is>
      </c>
      <c r="E28" s="7" t="inlineStr">
        <is>
          <t>Offset y (m)</t>
        </is>
      </c>
      <c r="F28" s="7" t="inlineStr">
        <is>
          <t>Grade %</t>
        </is>
      </c>
      <c r="G28" s="7" t="inlineStr">
        <is>
          <t>Curve level (m)</t>
        </is>
      </c>
    </row>
    <row r="29">
      <c r="A29" s="20">
        <f>IF(B29="","",INT(B29/1000)&amp;"+"&amp;TEXT(MOD(B29,1000),"000.00"))</f>
        <v/>
      </c>
      <c r="B29" s="17">
        <f>IF(C29="","",$D$19+C29)</f>
        <v/>
      </c>
      <c r="C29" s="18">
        <f>IF(((0-1)*$D$10&lt;$D$9),MIN(0*$D$10,$D$9),"")</f>
        <v/>
      </c>
      <c r="D29" s="13">
        <f>IF(C29="","",$D$21+$D$7/100*C29)</f>
        <v/>
      </c>
      <c r="E29" s="13">
        <f>IF(C29="","",$D$13/(200*$D$9)*C29^2)</f>
        <v/>
      </c>
      <c r="F29" s="13">
        <f>IF(C29="","",$D$7+$D$13*C29/$D$9)</f>
        <v/>
      </c>
      <c r="G29" s="19">
        <f>IF(C29="","",D29+E29)</f>
        <v/>
      </c>
    </row>
    <row r="30">
      <c r="A30" s="20">
        <f>IF(B30="","",INT(B30/1000)&amp;"+"&amp;TEXT(MOD(B30,1000),"000.00"))</f>
        <v/>
      </c>
      <c r="B30" s="17">
        <f>IF(C30="","",$D$19+C30)</f>
        <v/>
      </c>
      <c r="C30" s="18">
        <f>IF(((1-1)*$D$10&lt;$D$9),MIN(1*$D$10,$D$9),"")</f>
        <v/>
      </c>
      <c r="D30" s="13">
        <f>IF(C30="","",$D$21+$D$7/100*C30)</f>
        <v/>
      </c>
      <c r="E30" s="13">
        <f>IF(C30="","",$D$13/(200*$D$9)*C30^2)</f>
        <v/>
      </c>
      <c r="F30" s="13">
        <f>IF(C30="","",$D$7+$D$13*C30/$D$9)</f>
        <v/>
      </c>
      <c r="G30" s="19">
        <f>IF(C30="","",D30+E30)</f>
        <v/>
      </c>
    </row>
    <row r="31">
      <c r="A31" s="20">
        <f>IF(B31="","",INT(B31/1000)&amp;"+"&amp;TEXT(MOD(B31,1000),"000.00"))</f>
        <v/>
      </c>
      <c r="B31" s="17">
        <f>IF(C31="","",$D$19+C31)</f>
        <v/>
      </c>
      <c r="C31" s="18">
        <f>IF(((2-1)*$D$10&lt;$D$9),MIN(2*$D$10,$D$9),"")</f>
        <v/>
      </c>
      <c r="D31" s="13">
        <f>IF(C31="","",$D$21+$D$7/100*C31)</f>
        <v/>
      </c>
      <c r="E31" s="13">
        <f>IF(C31="","",$D$13/(200*$D$9)*C31^2)</f>
        <v/>
      </c>
      <c r="F31" s="13">
        <f>IF(C31="","",$D$7+$D$13*C31/$D$9)</f>
        <v/>
      </c>
      <c r="G31" s="19">
        <f>IF(C31="","",D31+E31)</f>
        <v/>
      </c>
    </row>
    <row r="32">
      <c r="A32" s="20">
        <f>IF(B32="","",INT(B32/1000)&amp;"+"&amp;TEXT(MOD(B32,1000),"000.00"))</f>
        <v/>
      </c>
      <c r="B32" s="17">
        <f>IF(C32="","",$D$19+C32)</f>
        <v/>
      </c>
      <c r="C32" s="18">
        <f>IF(((3-1)*$D$10&lt;$D$9),MIN(3*$D$10,$D$9),"")</f>
        <v/>
      </c>
      <c r="D32" s="13">
        <f>IF(C32="","",$D$21+$D$7/100*C32)</f>
        <v/>
      </c>
      <c r="E32" s="13">
        <f>IF(C32="","",$D$13/(200*$D$9)*C32^2)</f>
        <v/>
      </c>
      <c r="F32" s="13">
        <f>IF(C32="","",$D$7+$D$13*C32/$D$9)</f>
        <v/>
      </c>
      <c r="G32" s="19">
        <f>IF(C32="","",D32+E32)</f>
        <v/>
      </c>
    </row>
    <row r="33">
      <c r="A33" s="20">
        <f>IF(B33="","",INT(B33/1000)&amp;"+"&amp;TEXT(MOD(B33,1000),"000.00"))</f>
        <v/>
      </c>
      <c r="B33" s="17">
        <f>IF(C33="","",$D$19+C33)</f>
        <v/>
      </c>
      <c r="C33" s="18">
        <f>IF(((4-1)*$D$10&lt;$D$9),MIN(4*$D$10,$D$9),"")</f>
        <v/>
      </c>
      <c r="D33" s="13">
        <f>IF(C33="","",$D$21+$D$7/100*C33)</f>
        <v/>
      </c>
      <c r="E33" s="13">
        <f>IF(C33="","",$D$13/(200*$D$9)*C33^2)</f>
        <v/>
      </c>
      <c r="F33" s="13">
        <f>IF(C33="","",$D$7+$D$13*C33/$D$9)</f>
        <v/>
      </c>
      <c r="G33" s="19">
        <f>IF(C33="","",D33+E33)</f>
        <v/>
      </c>
    </row>
    <row r="34">
      <c r="A34" s="20">
        <f>IF(B34="","",INT(B34/1000)&amp;"+"&amp;TEXT(MOD(B34,1000),"000.00"))</f>
        <v/>
      </c>
      <c r="B34" s="17">
        <f>IF(C34="","",$D$19+C34)</f>
        <v/>
      </c>
      <c r="C34" s="18">
        <f>IF(((5-1)*$D$10&lt;$D$9),MIN(5*$D$10,$D$9),"")</f>
        <v/>
      </c>
      <c r="D34" s="13">
        <f>IF(C34="","",$D$21+$D$7/100*C34)</f>
        <v/>
      </c>
      <c r="E34" s="13">
        <f>IF(C34="","",$D$13/(200*$D$9)*C34^2)</f>
        <v/>
      </c>
      <c r="F34" s="13">
        <f>IF(C34="","",$D$7+$D$13*C34/$D$9)</f>
        <v/>
      </c>
      <c r="G34" s="19">
        <f>IF(C34="","",D34+E34)</f>
        <v/>
      </c>
    </row>
    <row r="35">
      <c r="A35" s="20">
        <f>IF(B35="","",INT(B35/1000)&amp;"+"&amp;TEXT(MOD(B35,1000),"000.00"))</f>
        <v/>
      </c>
      <c r="B35" s="17">
        <f>IF(C35="","",$D$19+C35)</f>
        <v/>
      </c>
      <c r="C35" s="18">
        <f>IF(((6-1)*$D$10&lt;$D$9),MIN(6*$D$10,$D$9),"")</f>
        <v/>
      </c>
      <c r="D35" s="13">
        <f>IF(C35="","",$D$21+$D$7/100*C35)</f>
        <v/>
      </c>
      <c r="E35" s="13">
        <f>IF(C35="","",$D$13/(200*$D$9)*C35^2)</f>
        <v/>
      </c>
      <c r="F35" s="13">
        <f>IF(C35="","",$D$7+$D$13*C35/$D$9)</f>
        <v/>
      </c>
      <c r="G35" s="19">
        <f>IF(C35="","",D35+E35)</f>
        <v/>
      </c>
    </row>
    <row r="36">
      <c r="A36" s="20">
        <f>IF(B36="","",INT(B36/1000)&amp;"+"&amp;TEXT(MOD(B36,1000),"000.00"))</f>
        <v/>
      </c>
      <c r="B36" s="17">
        <f>IF(C36="","",$D$19+C36)</f>
        <v/>
      </c>
      <c r="C36" s="18">
        <f>IF(((7-1)*$D$10&lt;$D$9),MIN(7*$D$10,$D$9),"")</f>
        <v/>
      </c>
      <c r="D36" s="13">
        <f>IF(C36="","",$D$21+$D$7/100*C36)</f>
        <v/>
      </c>
      <c r="E36" s="13">
        <f>IF(C36="","",$D$13/(200*$D$9)*C36^2)</f>
        <v/>
      </c>
      <c r="F36" s="13">
        <f>IF(C36="","",$D$7+$D$13*C36/$D$9)</f>
        <v/>
      </c>
      <c r="G36" s="19">
        <f>IF(C36="","",D36+E36)</f>
        <v/>
      </c>
    </row>
    <row r="37">
      <c r="A37" s="20">
        <f>IF(B37="","",INT(B37/1000)&amp;"+"&amp;TEXT(MOD(B37,1000),"000.00"))</f>
        <v/>
      </c>
      <c r="B37" s="17">
        <f>IF(C37="","",$D$19+C37)</f>
        <v/>
      </c>
      <c r="C37" s="18">
        <f>IF(((8-1)*$D$10&lt;$D$9),MIN(8*$D$10,$D$9),"")</f>
        <v/>
      </c>
      <c r="D37" s="13">
        <f>IF(C37="","",$D$21+$D$7/100*C37)</f>
        <v/>
      </c>
      <c r="E37" s="13">
        <f>IF(C37="","",$D$13/(200*$D$9)*C37^2)</f>
        <v/>
      </c>
      <c r="F37" s="13">
        <f>IF(C37="","",$D$7+$D$13*C37/$D$9)</f>
        <v/>
      </c>
      <c r="G37" s="19">
        <f>IF(C37="","",D37+E37)</f>
        <v/>
      </c>
    </row>
    <row r="38">
      <c r="A38" s="20">
        <f>IF(B38="","",INT(B38/1000)&amp;"+"&amp;TEXT(MOD(B38,1000),"000.00"))</f>
        <v/>
      </c>
      <c r="B38" s="17">
        <f>IF(C38="","",$D$19+C38)</f>
        <v/>
      </c>
      <c r="C38" s="18">
        <f>IF(((9-1)*$D$10&lt;$D$9),MIN(9*$D$10,$D$9),"")</f>
        <v/>
      </c>
      <c r="D38" s="13">
        <f>IF(C38="","",$D$21+$D$7/100*C38)</f>
        <v/>
      </c>
      <c r="E38" s="13">
        <f>IF(C38="","",$D$13/(200*$D$9)*C38^2)</f>
        <v/>
      </c>
      <c r="F38" s="13">
        <f>IF(C38="","",$D$7+$D$13*C38/$D$9)</f>
        <v/>
      </c>
      <c r="G38" s="19">
        <f>IF(C38="","",D38+E38)</f>
        <v/>
      </c>
    </row>
    <row r="39">
      <c r="A39" s="20">
        <f>IF(B39="","",INT(B39/1000)&amp;"+"&amp;TEXT(MOD(B39,1000),"000.00"))</f>
        <v/>
      </c>
      <c r="B39" s="17">
        <f>IF(C39="","",$D$19+C39)</f>
        <v/>
      </c>
      <c r="C39" s="18">
        <f>IF(((10-1)*$D$10&lt;$D$9),MIN(10*$D$10,$D$9),"")</f>
        <v/>
      </c>
      <c r="D39" s="13">
        <f>IF(C39="","",$D$21+$D$7/100*C39)</f>
        <v/>
      </c>
      <c r="E39" s="13">
        <f>IF(C39="","",$D$13/(200*$D$9)*C39^2)</f>
        <v/>
      </c>
      <c r="F39" s="13">
        <f>IF(C39="","",$D$7+$D$13*C39/$D$9)</f>
        <v/>
      </c>
      <c r="G39" s="19">
        <f>IF(C39="","",D39+E39)</f>
        <v/>
      </c>
    </row>
    <row r="40">
      <c r="A40" s="20">
        <f>IF(B40="","",INT(B40/1000)&amp;"+"&amp;TEXT(MOD(B40,1000),"000.00"))</f>
        <v/>
      </c>
      <c r="B40" s="17">
        <f>IF(C40="","",$D$19+C40)</f>
        <v/>
      </c>
      <c r="C40" s="18">
        <f>IF(((11-1)*$D$10&lt;$D$9),MIN(11*$D$10,$D$9),"")</f>
        <v/>
      </c>
      <c r="D40" s="13">
        <f>IF(C40="","",$D$21+$D$7/100*C40)</f>
        <v/>
      </c>
      <c r="E40" s="13">
        <f>IF(C40="","",$D$13/(200*$D$9)*C40^2)</f>
        <v/>
      </c>
      <c r="F40" s="13">
        <f>IF(C40="","",$D$7+$D$13*C40/$D$9)</f>
        <v/>
      </c>
      <c r="G40" s="19">
        <f>IF(C40="","",D40+E40)</f>
        <v/>
      </c>
    </row>
    <row r="41">
      <c r="A41" s="20">
        <f>IF(B41="","",INT(B41/1000)&amp;"+"&amp;TEXT(MOD(B41,1000),"000.00"))</f>
        <v/>
      </c>
      <c r="B41" s="17">
        <f>IF(C41="","",$D$19+C41)</f>
        <v/>
      </c>
      <c r="C41" s="18">
        <f>IF(((12-1)*$D$10&lt;$D$9),MIN(12*$D$10,$D$9),"")</f>
        <v/>
      </c>
      <c r="D41" s="13">
        <f>IF(C41="","",$D$21+$D$7/100*C41)</f>
        <v/>
      </c>
      <c r="E41" s="13">
        <f>IF(C41="","",$D$13/(200*$D$9)*C41^2)</f>
        <v/>
      </c>
      <c r="F41" s="13">
        <f>IF(C41="","",$D$7+$D$13*C41/$D$9)</f>
        <v/>
      </c>
      <c r="G41" s="19">
        <f>IF(C41="","",D41+E41)</f>
        <v/>
      </c>
    </row>
    <row r="42">
      <c r="A42" s="20">
        <f>IF(B42="","",INT(B42/1000)&amp;"+"&amp;TEXT(MOD(B42,1000),"000.00"))</f>
        <v/>
      </c>
      <c r="B42" s="17">
        <f>IF(C42="","",$D$19+C42)</f>
        <v/>
      </c>
      <c r="C42" s="18">
        <f>IF(((13-1)*$D$10&lt;$D$9),MIN(13*$D$10,$D$9),"")</f>
        <v/>
      </c>
      <c r="D42" s="13">
        <f>IF(C42="","",$D$21+$D$7/100*C42)</f>
        <v/>
      </c>
      <c r="E42" s="13">
        <f>IF(C42="","",$D$13/(200*$D$9)*C42^2)</f>
        <v/>
      </c>
      <c r="F42" s="13">
        <f>IF(C42="","",$D$7+$D$13*C42/$D$9)</f>
        <v/>
      </c>
      <c r="G42" s="19">
        <f>IF(C42="","",D42+E42)</f>
        <v/>
      </c>
    </row>
    <row r="43">
      <c r="A43" s="20">
        <f>IF(B43="","",INT(B43/1000)&amp;"+"&amp;TEXT(MOD(B43,1000),"000.00"))</f>
        <v/>
      </c>
      <c r="B43" s="17">
        <f>IF(C43="","",$D$19+C43)</f>
        <v/>
      </c>
      <c r="C43" s="18">
        <f>IF(((14-1)*$D$10&lt;$D$9),MIN(14*$D$10,$D$9),"")</f>
        <v/>
      </c>
      <c r="D43" s="13">
        <f>IF(C43="","",$D$21+$D$7/100*C43)</f>
        <v/>
      </c>
      <c r="E43" s="13">
        <f>IF(C43="","",$D$13/(200*$D$9)*C43^2)</f>
        <v/>
      </c>
      <c r="F43" s="13">
        <f>IF(C43="","",$D$7+$D$13*C43/$D$9)</f>
        <v/>
      </c>
      <c r="G43" s="19">
        <f>IF(C43="","",D43+E43)</f>
        <v/>
      </c>
    </row>
    <row r="44">
      <c r="A44" s="20">
        <f>IF(B44="","",INT(B44/1000)&amp;"+"&amp;TEXT(MOD(B44,1000),"000.00"))</f>
        <v/>
      </c>
      <c r="B44" s="17">
        <f>IF(C44="","",$D$19+C44)</f>
        <v/>
      </c>
      <c r="C44" s="18">
        <f>IF(((15-1)*$D$10&lt;$D$9),MIN(15*$D$10,$D$9),"")</f>
        <v/>
      </c>
      <c r="D44" s="13">
        <f>IF(C44="","",$D$21+$D$7/100*C44)</f>
        <v/>
      </c>
      <c r="E44" s="13">
        <f>IF(C44="","",$D$13/(200*$D$9)*C44^2)</f>
        <v/>
      </c>
      <c r="F44" s="13">
        <f>IF(C44="","",$D$7+$D$13*C44/$D$9)</f>
        <v/>
      </c>
      <c r="G44" s="19">
        <f>IF(C44="","",D44+E44)</f>
        <v/>
      </c>
    </row>
    <row r="45">
      <c r="A45" s="20">
        <f>IF(B45="","",INT(B45/1000)&amp;"+"&amp;TEXT(MOD(B45,1000),"000.00"))</f>
        <v/>
      </c>
      <c r="B45" s="17">
        <f>IF(C45="","",$D$19+C45)</f>
        <v/>
      </c>
      <c r="C45" s="18">
        <f>IF(((16-1)*$D$10&lt;$D$9),MIN(16*$D$10,$D$9),"")</f>
        <v/>
      </c>
      <c r="D45" s="13">
        <f>IF(C45="","",$D$21+$D$7/100*C45)</f>
        <v/>
      </c>
      <c r="E45" s="13">
        <f>IF(C45="","",$D$13/(200*$D$9)*C45^2)</f>
        <v/>
      </c>
      <c r="F45" s="13">
        <f>IF(C45="","",$D$7+$D$13*C45/$D$9)</f>
        <v/>
      </c>
      <c r="G45" s="19">
        <f>IF(C45="","",D45+E45)</f>
        <v/>
      </c>
    </row>
    <row r="46">
      <c r="A46" s="20">
        <f>IF(B46="","",INT(B46/1000)&amp;"+"&amp;TEXT(MOD(B46,1000),"000.00"))</f>
        <v/>
      </c>
      <c r="B46" s="17">
        <f>IF(C46="","",$D$19+C46)</f>
        <v/>
      </c>
      <c r="C46" s="18">
        <f>IF(((17-1)*$D$10&lt;$D$9),MIN(17*$D$10,$D$9),"")</f>
        <v/>
      </c>
      <c r="D46" s="13">
        <f>IF(C46="","",$D$21+$D$7/100*C46)</f>
        <v/>
      </c>
      <c r="E46" s="13">
        <f>IF(C46="","",$D$13/(200*$D$9)*C46^2)</f>
        <v/>
      </c>
      <c r="F46" s="13">
        <f>IF(C46="","",$D$7+$D$13*C46/$D$9)</f>
        <v/>
      </c>
      <c r="G46" s="19">
        <f>IF(C46="","",D46+E46)</f>
        <v/>
      </c>
    </row>
    <row r="47">
      <c r="A47" s="20">
        <f>IF(B47="","",INT(B47/1000)&amp;"+"&amp;TEXT(MOD(B47,1000),"000.00"))</f>
        <v/>
      </c>
      <c r="B47" s="17">
        <f>IF(C47="","",$D$19+C47)</f>
        <v/>
      </c>
      <c r="C47" s="18">
        <f>IF(((18-1)*$D$10&lt;$D$9),MIN(18*$D$10,$D$9),"")</f>
        <v/>
      </c>
      <c r="D47" s="13">
        <f>IF(C47="","",$D$21+$D$7/100*C47)</f>
        <v/>
      </c>
      <c r="E47" s="13">
        <f>IF(C47="","",$D$13/(200*$D$9)*C47^2)</f>
        <v/>
      </c>
      <c r="F47" s="13">
        <f>IF(C47="","",$D$7+$D$13*C47/$D$9)</f>
        <v/>
      </c>
      <c r="G47" s="19">
        <f>IF(C47="","",D47+E47)</f>
        <v/>
      </c>
    </row>
    <row r="48">
      <c r="A48" s="20">
        <f>IF(B48="","",INT(B48/1000)&amp;"+"&amp;TEXT(MOD(B48,1000),"000.00"))</f>
        <v/>
      </c>
      <c r="B48" s="17">
        <f>IF(C48="","",$D$19+C48)</f>
        <v/>
      </c>
      <c r="C48" s="18">
        <f>IF(((19-1)*$D$10&lt;$D$9),MIN(19*$D$10,$D$9),"")</f>
        <v/>
      </c>
      <c r="D48" s="13">
        <f>IF(C48="","",$D$21+$D$7/100*C48)</f>
        <v/>
      </c>
      <c r="E48" s="13">
        <f>IF(C48="","",$D$13/(200*$D$9)*C48^2)</f>
        <v/>
      </c>
      <c r="F48" s="13">
        <f>IF(C48="","",$D$7+$D$13*C48/$D$9)</f>
        <v/>
      </c>
      <c r="G48" s="19">
        <f>IF(C48="","",D48+E48)</f>
        <v/>
      </c>
    </row>
    <row r="49">
      <c r="A49" s="20">
        <f>IF(B49="","",INT(B49/1000)&amp;"+"&amp;TEXT(MOD(B49,1000),"000.00"))</f>
        <v/>
      </c>
      <c r="B49" s="17">
        <f>IF(C49="","",$D$19+C49)</f>
        <v/>
      </c>
      <c r="C49" s="18">
        <f>IF(((20-1)*$D$10&lt;$D$9),MIN(20*$D$10,$D$9),"")</f>
        <v/>
      </c>
      <c r="D49" s="13">
        <f>IF(C49="","",$D$21+$D$7/100*C49)</f>
        <v/>
      </c>
      <c r="E49" s="13">
        <f>IF(C49="","",$D$13/(200*$D$9)*C49^2)</f>
        <v/>
      </c>
      <c r="F49" s="13">
        <f>IF(C49="","",$D$7+$D$13*C49/$D$9)</f>
        <v/>
      </c>
      <c r="G49" s="19">
        <f>IF(C49="","",D49+E49)</f>
        <v/>
      </c>
    </row>
    <row r="50">
      <c r="A50" s="20">
        <f>IF(B50="","",INT(B50/1000)&amp;"+"&amp;TEXT(MOD(B50,1000),"000.00"))</f>
        <v/>
      </c>
      <c r="B50" s="17">
        <f>IF(C50="","",$D$19+C50)</f>
        <v/>
      </c>
      <c r="C50" s="18">
        <f>IF(((21-1)*$D$10&lt;$D$9),MIN(21*$D$10,$D$9),"")</f>
        <v/>
      </c>
      <c r="D50" s="13">
        <f>IF(C50="","",$D$21+$D$7/100*C50)</f>
        <v/>
      </c>
      <c r="E50" s="13">
        <f>IF(C50="","",$D$13/(200*$D$9)*C50^2)</f>
        <v/>
      </c>
      <c r="F50" s="13">
        <f>IF(C50="","",$D$7+$D$13*C50/$D$9)</f>
        <v/>
      </c>
      <c r="G50" s="19">
        <f>IF(C50="","",D50+E50)</f>
        <v/>
      </c>
    </row>
    <row r="51">
      <c r="A51" s="20">
        <f>IF(B51="","",INT(B51/1000)&amp;"+"&amp;TEXT(MOD(B51,1000),"000.00"))</f>
        <v/>
      </c>
      <c r="B51" s="17">
        <f>IF(C51="","",$D$19+C51)</f>
        <v/>
      </c>
      <c r="C51" s="18">
        <f>IF(((22-1)*$D$10&lt;$D$9),MIN(22*$D$10,$D$9),"")</f>
        <v/>
      </c>
      <c r="D51" s="13">
        <f>IF(C51="","",$D$21+$D$7/100*C51)</f>
        <v/>
      </c>
      <c r="E51" s="13">
        <f>IF(C51="","",$D$13/(200*$D$9)*C51^2)</f>
        <v/>
      </c>
      <c r="F51" s="13">
        <f>IF(C51="","",$D$7+$D$13*C51/$D$9)</f>
        <v/>
      </c>
      <c r="G51" s="19">
        <f>IF(C51="","",D51+E51)</f>
        <v/>
      </c>
    </row>
    <row r="52">
      <c r="A52" s="20">
        <f>IF(B52="","",INT(B52/1000)&amp;"+"&amp;TEXT(MOD(B52,1000),"000.00"))</f>
        <v/>
      </c>
      <c r="B52" s="17">
        <f>IF(C52="","",$D$19+C52)</f>
        <v/>
      </c>
      <c r="C52" s="18">
        <f>IF(((23-1)*$D$10&lt;$D$9),MIN(23*$D$10,$D$9),"")</f>
        <v/>
      </c>
      <c r="D52" s="13">
        <f>IF(C52="","",$D$21+$D$7/100*C52)</f>
        <v/>
      </c>
      <c r="E52" s="13">
        <f>IF(C52="","",$D$13/(200*$D$9)*C52^2)</f>
        <v/>
      </c>
      <c r="F52" s="13">
        <f>IF(C52="","",$D$7+$D$13*C52/$D$9)</f>
        <v/>
      </c>
      <c r="G52" s="19">
        <f>IF(C52="","",D52+E52)</f>
        <v/>
      </c>
    </row>
    <row r="53">
      <c r="A53" s="20">
        <f>IF(B53="","",INT(B53/1000)&amp;"+"&amp;TEXT(MOD(B53,1000),"000.00"))</f>
        <v/>
      </c>
      <c r="B53" s="17">
        <f>IF(C53="","",$D$19+C53)</f>
        <v/>
      </c>
      <c r="C53" s="18">
        <f>IF(((24-1)*$D$10&lt;$D$9),MIN(24*$D$10,$D$9),"")</f>
        <v/>
      </c>
      <c r="D53" s="13">
        <f>IF(C53="","",$D$21+$D$7/100*C53)</f>
        <v/>
      </c>
      <c r="E53" s="13">
        <f>IF(C53="","",$D$13/(200*$D$9)*C53^2)</f>
        <v/>
      </c>
      <c r="F53" s="13">
        <f>IF(C53="","",$D$7+$D$13*C53/$D$9)</f>
        <v/>
      </c>
      <c r="G53" s="19">
        <f>IF(C53="","",D53+E53)</f>
        <v/>
      </c>
    </row>
    <row r="54">
      <c r="A54" s="20">
        <f>IF(B54="","",INT(B54/1000)&amp;"+"&amp;TEXT(MOD(B54,1000),"000.00"))</f>
        <v/>
      </c>
      <c r="B54" s="17">
        <f>IF(C54="","",$D$19+C54)</f>
        <v/>
      </c>
      <c r="C54" s="18">
        <f>IF(((25-1)*$D$10&lt;$D$9),MIN(25*$D$10,$D$9),"")</f>
        <v/>
      </c>
      <c r="D54" s="13">
        <f>IF(C54="","",$D$21+$D$7/100*C54)</f>
        <v/>
      </c>
      <c r="E54" s="13">
        <f>IF(C54="","",$D$13/(200*$D$9)*C54^2)</f>
        <v/>
      </c>
      <c r="F54" s="13">
        <f>IF(C54="","",$D$7+$D$13*C54/$D$9)</f>
        <v/>
      </c>
      <c r="G54" s="19">
        <f>IF(C54="","",D54+E54)</f>
        <v/>
      </c>
    </row>
    <row r="55">
      <c r="A55" s="20">
        <f>IF(B55="","",INT(B55/1000)&amp;"+"&amp;TEXT(MOD(B55,1000),"000.00"))</f>
        <v/>
      </c>
      <c r="B55" s="17">
        <f>IF(C55="","",$D$19+C55)</f>
        <v/>
      </c>
      <c r="C55" s="18">
        <f>IF(((26-1)*$D$10&lt;$D$9),MIN(26*$D$10,$D$9),"")</f>
        <v/>
      </c>
      <c r="D55" s="13">
        <f>IF(C55="","",$D$21+$D$7/100*C55)</f>
        <v/>
      </c>
      <c r="E55" s="13">
        <f>IF(C55="","",$D$13/(200*$D$9)*C55^2)</f>
        <v/>
      </c>
      <c r="F55" s="13">
        <f>IF(C55="","",$D$7+$D$13*C55/$D$9)</f>
        <v/>
      </c>
      <c r="G55" s="19">
        <f>IF(C55="","",D55+E55)</f>
        <v/>
      </c>
    </row>
    <row r="56">
      <c r="A56" s="20">
        <f>IF(B56="","",INT(B56/1000)&amp;"+"&amp;TEXT(MOD(B56,1000),"000.00"))</f>
        <v/>
      </c>
      <c r="B56" s="17">
        <f>IF(C56="","",$D$19+C56)</f>
        <v/>
      </c>
      <c r="C56" s="18">
        <f>IF(((27-1)*$D$10&lt;$D$9),MIN(27*$D$10,$D$9),"")</f>
        <v/>
      </c>
      <c r="D56" s="13">
        <f>IF(C56="","",$D$21+$D$7/100*C56)</f>
        <v/>
      </c>
      <c r="E56" s="13">
        <f>IF(C56="","",$D$13/(200*$D$9)*C56^2)</f>
        <v/>
      </c>
      <c r="F56" s="13">
        <f>IF(C56="","",$D$7+$D$13*C56/$D$9)</f>
        <v/>
      </c>
      <c r="G56" s="19">
        <f>IF(C56="","",D56+E56)</f>
        <v/>
      </c>
    </row>
    <row r="57">
      <c r="A57" s="20">
        <f>IF(B57="","",INT(B57/1000)&amp;"+"&amp;TEXT(MOD(B57,1000),"000.00"))</f>
        <v/>
      </c>
      <c r="B57" s="17">
        <f>IF(C57="","",$D$19+C57)</f>
        <v/>
      </c>
      <c r="C57" s="18">
        <f>IF(((28-1)*$D$10&lt;$D$9),MIN(28*$D$10,$D$9),"")</f>
        <v/>
      </c>
      <c r="D57" s="13">
        <f>IF(C57="","",$D$21+$D$7/100*C57)</f>
        <v/>
      </c>
      <c r="E57" s="13">
        <f>IF(C57="","",$D$13/(200*$D$9)*C57^2)</f>
        <v/>
      </c>
      <c r="F57" s="13">
        <f>IF(C57="","",$D$7+$D$13*C57/$D$9)</f>
        <v/>
      </c>
      <c r="G57" s="19">
        <f>IF(C57="","",D57+E57)</f>
        <v/>
      </c>
    </row>
    <row r="58">
      <c r="A58" s="20">
        <f>IF(B58="","",INT(B58/1000)&amp;"+"&amp;TEXT(MOD(B58,1000),"000.00"))</f>
        <v/>
      </c>
      <c r="B58" s="17">
        <f>IF(C58="","",$D$19+C58)</f>
        <v/>
      </c>
      <c r="C58" s="18">
        <f>IF(((29-1)*$D$10&lt;$D$9),MIN(29*$D$10,$D$9),"")</f>
        <v/>
      </c>
      <c r="D58" s="13">
        <f>IF(C58="","",$D$21+$D$7/100*C58)</f>
        <v/>
      </c>
      <c r="E58" s="13">
        <f>IF(C58="","",$D$13/(200*$D$9)*C58^2)</f>
        <v/>
      </c>
      <c r="F58" s="13">
        <f>IF(C58="","",$D$7+$D$13*C58/$D$9)</f>
        <v/>
      </c>
      <c r="G58" s="19">
        <f>IF(C58="","",D58+E58)</f>
        <v/>
      </c>
    </row>
    <row r="59">
      <c r="A59" s="20">
        <f>IF(B59="","",INT(B59/1000)&amp;"+"&amp;TEXT(MOD(B59,1000),"000.00"))</f>
        <v/>
      </c>
      <c r="B59" s="17">
        <f>IF(C59="","",$D$19+C59)</f>
        <v/>
      </c>
      <c r="C59" s="18">
        <f>IF(((30-1)*$D$10&lt;$D$9),MIN(30*$D$10,$D$9),"")</f>
        <v/>
      </c>
      <c r="D59" s="13">
        <f>IF(C59="","",$D$21+$D$7/100*C59)</f>
        <v/>
      </c>
      <c r="E59" s="13">
        <f>IF(C59="","",$D$13/(200*$D$9)*C59^2)</f>
        <v/>
      </c>
      <c r="F59" s="13">
        <f>IF(C59="","",$D$7+$D$13*C59/$D$9)</f>
        <v/>
      </c>
      <c r="G59" s="19">
        <f>IF(C59="","",D59+E59)</f>
        <v/>
      </c>
    </row>
    <row r="60">
      <c r="A60" s="20">
        <f>IF(B60="","",INT(B60/1000)&amp;"+"&amp;TEXT(MOD(B60,1000),"000.00"))</f>
        <v/>
      </c>
      <c r="B60" s="17">
        <f>IF(C60="","",$D$19+C60)</f>
        <v/>
      </c>
      <c r="C60" s="18">
        <f>IF(((31-1)*$D$10&lt;$D$9),MIN(31*$D$10,$D$9),"")</f>
        <v/>
      </c>
      <c r="D60" s="13">
        <f>IF(C60="","",$D$21+$D$7/100*C60)</f>
        <v/>
      </c>
      <c r="E60" s="13">
        <f>IF(C60="","",$D$13/(200*$D$9)*C60^2)</f>
        <v/>
      </c>
      <c r="F60" s="13">
        <f>IF(C60="","",$D$7+$D$13*C60/$D$9)</f>
        <v/>
      </c>
      <c r="G60" s="19">
        <f>IF(C60="","",D60+E60)</f>
        <v/>
      </c>
    </row>
    <row r="61">
      <c r="A61" s="20">
        <f>IF(B61="","",INT(B61/1000)&amp;"+"&amp;TEXT(MOD(B61,1000),"000.00"))</f>
        <v/>
      </c>
      <c r="B61" s="17">
        <f>IF(C61="","",$D$19+C61)</f>
        <v/>
      </c>
      <c r="C61" s="18">
        <f>IF(((32-1)*$D$10&lt;$D$9),MIN(32*$D$10,$D$9),"")</f>
        <v/>
      </c>
      <c r="D61" s="13">
        <f>IF(C61="","",$D$21+$D$7/100*C61)</f>
        <v/>
      </c>
      <c r="E61" s="13">
        <f>IF(C61="","",$D$13/(200*$D$9)*C61^2)</f>
        <v/>
      </c>
      <c r="F61" s="13">
        <f>IF(C61="","",$D$7+$D$13*C61/$D$9)</f>
        <v/>
      </c>
      <c r="G61" s="19">
        <f>IF(C61="","",D61+E61)</f>
        <v/>
      </c>
    </row>
    <row r="62">
      <c r="A62" s="20">
        <f>IF(B62="","",INT(B62/1000)&amp;"+"&amp;TEXT(MOD(B62,1000),"000.00"))</f>
        <v/>
      </c>
      <c r="B62" s="17">
        <f>IF(C62="","",$D$19+C62)</f>
        <v/>
      </c>
      <c r="C62" s="18">
        <f>IF(((33-1)*$D$10&lt;$D$9),MIN(33*$D$10,$D$9),"")</f>
        <v/>
      </c>
      <c r="D62" s="13">
        <f>IF(C62="","",$D$21+$D$7/100*C62)</f>
        <v/>
      </c>
      <c r="E62" s="13">
        <f>IF(C62="","",$D$13/(200*$D$9)*C62^2)</f>
        <v/>
      </c>
      <c r="F62" s="13">
        <f>IF(C62="","",$D$7+$D$13*C62/$D$9)</f>
        <v/>
      </c>
      <c r="G62" s="19">
        <f>IF(C62="","",D62+E62)</f>
        <v/>
      </c>
    </row>
    <row r="63">
      <c r="A63" s="20">
        <f>IF(B63="","",INT(B63/1000)&amp;"+"&amp;TEXT(MOD(B63,1000),"000.00"))</f>
        <v/>
      </c>
      <c r="B63" s="17">
        <f>IF(C63="","",$D$19+C63)</f>
        <v/>
      </c>
      <c r="C63" s="18">
        <f>IF(((34-1)*$D$10&lt;$D$9),MIN(34*$D$10,$D$9),"")</f>
        <v/>
      </c>
      <c r="D63" s="13">
        <f>IF(C63="","",$D$21+$D$7/100*C63)</f>
        <v/>
      </c>
      <c r="E63" s="13">
        <f>IF(C63="","",$D$13/(200*$D$9)*C63^2)</f>
        <v/>
      </c>
      <c r="F63" s="13">
        <f>IF(C63="","",$D$7+$D$13*C63/$D$9)</f>
        <v/>
      </c>
      <c r="G63" s="19">
        <f>IF(C63="","",D63+E63)</f>
        <v/>
      </c>
    </row>
    <row r="64">
      <c r="A64" s="20">
        <f>IF(B64="","",INT(B64/1000)&amp;"+"&amp;TEXT(MOD(B64,1000),"000.00"))</f>
        <v/>
      </c>
      <c r="B64" s="17">
        <f>IF(C64="","",$D$19+C64)</f>
        <v/>
      </c>
      <c r="C64" s="18">
        <f>IF(((35-1)*$D$10&lt;$D$9),MIN(35*$D$10,$D$9),"")</f>
        <v/>
      </c>
      <c r="D64" s="13">
        <f>IF(C64="","",$D$21+$D$7/100*C64)</f>
        <v/>
      </c>
      <c r="E64" s="13">
        <f>IF(C64="","",$D$13/(200*$D$9)*C64^2)</f>
        <v/>
      </c>
      <c r="F64" s="13">
        <f>IF(C64="","",$D$7+$D$13*C64/$D$9)</f>
        <v/>
      </c>
      <c r="G64" s="19">
        <f>IF(C64="","",D64+E64)</f>
        <v/>
      </c>
    </row>
    <row r="65">
      <c r="A65" s="20">
        <f>IF(B65="","",INT(B65/1000)&amp;"+"&amp;TEXT(MOD(B65,1000),"000.00"))</f>
        <v/>
      </c>
      <c r="B65" s="17">
        <f>IF(C65="","",$D$19+C65)</f>
        <v/>
      </c>
      <c r="C65" s="18">
        <f>IF(((36-1)*$D$10&lt;$D$9),MIN(36*$D$10,$D$9),"")</f>
        <v/>
      </c>
      <c r="D65" s="13">
        <f>IF(C65="","",$D$21+$D$7/100*C65)</f>
        <v/>
      </c>
      <c r="E65" s="13">
        <f>IF(C65="","",$D$13/(200*$D$9)*C65^2)</f>
        <v/>
      </c>
      <c r="F65" s="13">
        <f>IF(C65="","",$D$7+$D$13*C65/$D$9)</f>
        <v/>
      </c>
      <c r="G65" s="19">
        <f>IF(C65="","",D65+E65)</f>
        <v/>
      </c>
    </row>
    <row r="66">
      <c r="A66" s="20">
        <f>IF(B66="","",INT(B66/1000)&amp;"+"&amp;TEXT(MOD(B66,1000),"000.00"))</f>
        <v/>
      </c>
      <c r="B66" s="17">
        <f>IF(C66="","",$D$19+C66)</f>
        <v/>
      </c>
      <c r="C66" s="18">
        <f>IF(((37-1)*$D$10&lt;$D$9),MIN(37*$D$10,$D$9),"")</f>
        <v/>
      </c>
      <c r="D66" s="13">
        <f>IF(C66="","",$D$21+$D$7/100*C66)</f>
        <v/>
      </c>
      <c r="E66" s="13">
        <f>IF(C66="","",$D$13/(200*$D$9)*C66^2)</f>
        <v/>
      </c>
      <c r="F66" s="13">
        <f>IF(C66="","",$D$7+$D$13*C66/$D$9)</f>
        <v/>
      </c>
      <c r="G66" s="19">
        <f>IF(C66="","",D66+E66)</f>
        <v/>
      </c>
    </row>
    <row r="67">
      <c r="A67" s="20">
        <f>IF(B67="","",INT(B67/1000)&amp;"+"&amp;TEXT(MOD(B67,1000),"000.00"))</f>
        <v/>
      </c>
      <c r="B67" s="17">
        <f>IF(C67="","",$D$19+C67)</f>
        <v/>
      </c>
      <c r="C67" s="18">
        <f>IF(((38-1)*$D$10&lt;$D$9),MIN(38*$D$10,$D$9),"")</f>
        <v/>
      </c>
      <c r="D67" s="13">
        <f>IF(C67="","",$D$21+$D$7/100*C67)</f>
        <v/>
      </c>
      <c r="E67" s="13">
        <f>IF(C67="","",$D$13/(200*$D$9)*C67^2)</f>
        <v/>
      </c>
      <c r="F67" s="13">
        <f>IF(C67="","",$D$7+$D$13*C67/$D$9)</f>
        <v/>
      </c>
      <c r="G67" s="19">
        <f>IF(C67="","",D67+E67)</f>
        <v/>
      </c>
    </row>
    <row r="68">
      <c r="A68" s="20">
        <f>IF(B68="","",INT(B68/1000)&amp;"+"&amp;TEXT(MOD(B68,1000),"000.00"))</f>
        <v/>
      </c>
      <c r="B68" s="17">
        <f>IF(C68="","",$D$19+C68)</f>
        <v/>
      </c>
      <c r="C68" s="18">
        <f>IF(((39-1)*$D$10&lt;$D$9),MIN(39*$D$10,$D$9),"")</f>
        <v/>
      </c>
      <c r="D68" s="13">
        <f>IF(C68="","",$D$21+$D$7/100*C68)</f>
        <v/>
      </c>
      <c r="E68" s="13">
        <f>IF(C68="","",$D$13/(200*$D$9)*C68^2)</f>
        <v/>
      </c>
      <c r="F68" s="13">
        <f>IF(C68="","",$D$7+$D$13*C68/$D$9)</f>
        <v/>
      </c>
      <c r="G68" s="19">
        <f>IF(C68="","",D68+E68)</f>
        <v/>
      </c>
    </row>
    <row r="69">
      <c r="A69" s="20">
        <f>IF(B69="","",INT(B69/1000)&amp;"+"&amp;TEXT(MOD(B69,1000),"000.00"))</f>
        <v/>
      </c>
      <c r="B69" s="17">
        <f>IF(C69="","",$D$19+C69)</f>
        <v/>
      </c>
      <c r="C69" s="18">
        <f>IF(((40-1)*$D$10&lt;$D$9),MIN(40*$D$10,$D$9),"")</f>
        <v/>
      </c>
      <c r="D69" s="13">
        <f>IF(C69="","",$D$21+$D$7/100*C69)</f>
        <v/>
      </c>
      <c r="E69" s="13">
        <f>IF(C69="","",$D$13/(200*$D$9)*C69^2)</f>
        <v/>
      </c>
      <c r="F69" s="13">
        <f>IF(C69="","",$D$7+$D$13*C69/$D$9)</f>
        <v/>
      </c>
      <c r="G69" s="19">
        <f>IF(C69="","",D69+E69)</f>
        <v/>
      </c>
    </row>
    <row r="70">
      <c r="A70" s="20">
        <f>IF(B70="","",INT(B70/1000)&amp;"+"&amp;TEXT(MOD(B70,1000),"000.00"))</f>
        <v/>
      </c>
      <c r="B70" s="17">
        <f>IF(C70="","",$D$19+C70)</f>
        <v/>
      </c>
      <c r="C70" s="18">
        <f>IF(((41-1)*$D$10&lt;$D$9),MIN(41*$D$10,$D$9),"")</f>
        <v/>
      </c>
      <c r="D70" s="13">
        <f>IF(C70="","",$D$21+$D$7/100*C70)</f>
        <v/>
      </c>
      <c r="E70" s="13">
        <f>IF(C70="","",$D$13/(200*$D$9)*C70^2)</f>
        <v/>
      </c>
      <c r="F70" s="13">
        <f>IF(C70="","",$D$7+$D$13*C70/$D$9)</f>
        <v/>
      </c>
      <c r="G70" s="19">
        <f>IF(C70="","",D70+E70)</f>
        <v/>
      </c>
    </row>
    <row r="71">
      <c r="A71" s="20">
        <f>IF(B71="","",INT(B71/1000)&amp;"+"&amp;TEXT(MOD(B71,1000),"000.00"))</f>
        <v/>
      </c>
      <c r="B71" s="17">
        <f>IF(C71="","",$D$19+C71)</f>
        <v/>
      </c>
      <c r="C71" s="18">
        <f>IF(((42-1)*$D$10&lt;$D$9),MIN(42*$D$10,$D$9),"")</f>
        <v/>
      </c>
      <c r="D71" s="13">
        <f>IF(C71="","",$D$21+$D$7/100*C71)</f>
        <v/>
      </c>
      <c r="E71" s="13">
        <f>IF(C71="","",$D$13/(200*$D$9)*C71^2)</f>
        <v/>
      </c>
      <c r="F71" s="13">
        <f>IF(C71="","",$D$7+$D$13*C71/$D$9)</f>
        <v/>
      </c>
      <c r="G71" s="19">
        <f>IF(C71="","",D71+E71)</f>
        <v/>
      </c>
    </row>
    <row r="72">
      <c r="A72" s="20">
        <f>IF(B72="","",INT(B72/1000)&amp;"+"&amp;TEXT(MOD(B72,1000),"000.00"))</f>
        <v/>
      </c>
      <c r="B72" s="17">
        <f>IF(C72="","",$D$19+C72)</f>
        <v/>
      </c>
      <c r="C72" s="18">
        <f>IF(((43-1)*$D$10&lt;$D$9),MIN(43*$D$10,$D$9),"")</f>
        <v/>
      </c>
      <c r="D72" s="13">
        <f>IF(C72="","",$D$21+$D$7/100*C72)</f>
        <v/>
      </c>
      <c r="E72" s="13">
        <f>IF(C72="","",$D$13/(200*$D$9)*C72^2)</f>
        <v/>
      </c>
      <c r="F72" s="13">
        <f>IF(C72="","",$D$7+$D$13*C72/$D$9)</f>
        <v/>
      </c>
      <c r="G72" s="19">
        <f>IF(C72="","",D72+E72)</f>
        <v/>
      </c>
    </row>
    <row r="73">
      <c r="A73" s="20">
        <f>IF(B73="","",INT(B73/1000)&amp;"+"&amp;TEXT(MOD(B73,1000),"000.00"))</f>
        <v/>
      </c>
      <c r="B73" s="17">
        <f>IF(C73="","",$D$19+C73)</f>
        <v/>
      </c>
      <c r="C73" s="18">
        <f>IF(((44-1)*$D$10&lt;$D$9),MIN(44*$D$10,$D$9),"")</f>
        <v/>
      </c>
      <c r="D73" s="13">
        <f>IF(C73="","",$D$21+$D$7/100*C73)</f>
        <v/>
      </c>
      <c r="E73" s="13">
        <f>IF(C73="","",$D$13/(200*$D$9)*C73^2)</f>
        <v/>
      </c>
      <c r="F73" s="13">
        <f>IF(C73="","",$D$7+$D$13*C73/$D$9)</f>
        <v/>
      </c>
      <c r="G73" s="19">
        <f>IF(C73="","",D73+E73)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5">
    <mergeCell ref="D20:E20"/>
    <mergeCell ref="A25:C25"/>
    <mergeCell ref="D10:E10"/>
    <mergeCell ref="D19:E19"/>
    <mergeCell ref="A4:G4"/>
    <mergeCell ref="A18:C18"/>
    <mergeCell ref="A21:C21"/>
    <mergeCell ref="D22:E22"/>
    <mergeCell ref="A1:K1"/>
    <mergeCell ref="D21:E21"/>
    <mergeCell ref="D6:E6"/>
    <mergeCell ref="A5:C5"/>
    <mergeCell ref="A23:C23"/>
    <mergeCell ref="D11:E11"/>
    <mergeCell ref="A8:C8"/>
    <mergeCell ref="D13:E13"/>
    <mergeCell ref="A14:C14"/>
    <mergeCell ref="A22:C22"/>
    <mergeCell ref="A17:C17"/>
    <mergeCell ref="D17:E17"/>
    <mergeCell ref="A20:C20"/>
    <mergeCell ref="A10:C10"/>
    <mergeCell ref="D16:E16"/>
    <mergeCell ref="A13:C13"/>
    <mergeCell ref="A19:C19"/>
    <mergeCell ref="D7:E7"/>
    <mergeCell ref="A2:K2"/>
    <mergeCell ref="A9:C9"/>
    <mergeCell ref="D18:E18"/>
    <mergeCell ref="A15:C15"/>
    <mergeCell ref="D9:E9"/>
    <mergeCell ref="A24:C24"/>
    <mergeCell ref="D8:E8"/>
    <mergeCell ref="D25:E25"/>
    <mergeCell ref="A11:C11"/>
    <mergeCell ref="D24:E24"/>
    <mergeCell ref="A27:G27"/>
    <mergeCell ref="D15:E15"/>
    <mergeCell ref="D5:E5"/>
    <mergeCell ref="A6:C6"/>
    <mergeCell ref="A12:G12"/>
    <mergeCell ref="D23:E23"/>
    <mergeCell ref="D14:E14"/>
    <mergeCell ref="A7:C7"/>
    <mergeCell ref="A16:C16"/>
  </mergeCells>
  <conditionalFormatting sqref="A29:G73">
    <cfRule type="expression" priority="1" dxfId="0">
      <formula>AND($C29&lt;&gt;"",OR($C29=0,$C29=$D$9))</formula>
    </cfRule>
  </conditionalFormatting>
  <dataValidations count="7">
    <dataValidation sqref="D5" showDropDown="0" showInputMessage="0" showErrorMessage="1" allowBlank="1" errorTitle="Sheetaky" error="Enter a number between 0 and 100000000" type="decimal" operator="between">
      <formula1>0</formula1>
      <formula2>100000000</formula2>
    </dataValidation>
    <dataValidation sqref="D6" showDropDown="0" showInputMessage="0" showErrorMessage="1" allowBlank="1" errorTitle="Sheetaky" error="Enter a number between -500 and 9000" type="decimal" operator="between">
      <formula1>-500</formula1>
      <formula2>9000</formula2>
    </dataValidation>
    <dataValidation sqref="D7" showDropDown="0" showInputMessage="0" showErrorMessage="1" allowBlank="1" errorTitle="Sheetaky" error="Enter a number between -30 and 30" type="decimal" operator="between">
      <formula1>-30</formula1>
      <formula2>30</formula2>
    </dataValidation>
    <dataValidation sqref="D8" showDropDown="0" showInputMessage="0" showErrorMessage="1" allowBlank="1" errorTitle="Sheetaky" error="Enter a number between -30 and 30" type="decimal" operator="between">
      <formula1>-30</formula1>
      <formula2>30</formula2>
    </dataValidation>
    <dataValidation sqref="D9" showDropDown="0" showInputMessage="0" showErrorMessage="1" allowBlank="1" errorTitle="Sheetaky" error="Enter a number between 1 and 5000" type="decimal" operator="between">
      <formula1>1</formula1>
      <formula2>5000</formula2>
    </dataValidation>
    <dataValidation sqref="D10" showDropDown="0" showInputMessage="0" showErrorMessage="1" allowBlank="1" errorTitle="Sheetaky" error="Enter a number between 1 and 100" type="decimal" operator="between">
      <formula1>1</formula1>
      <formula2>100</formula2>
    </dataValidation>
    <dataValidation sqref="D11" showDropDown="0" showInputMessage="0" showErrorMessage="1" allowBlank="1" errorTitle="Sheetaky" error="Pick a value from the list" type="list">
      <formula1>=$I$5:$I$14</formula1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65A30D"/>
    <outlinePr summaryBelow="1" summaryRight="1"/>
    <pageSetUpPr fitToPage="1"/>
  </sheetPr>
  <dimension ref="A1:B24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Vertical curve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30" customHeight="1">
      <c r="A5" s="21" t="inlineStr">
        <is>
          <t>Builds a level table for a parabolic vertical curve between two grades, finds the high or low point and checks K against design speed.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2" t="n">
        <v>1</v>
      </c>
      <c r="B8" s="21" t="inlineStr">
        <is>
          <t>Enter PVI chainage and elevation and both grades.</t>
        </is>
      </c>
    </row>
    <row r="9" ht="20" customHeight="1">
      <c r="A9" s="22" t="n">
        <v>2</v>
      </c>
      <c r="B9" s="21" t="inlineStr">
        <is>
          <t>Enter curve length, station interval and design speed.</t>
        </is>
      </c>
    </row>
    <row r="10" ht="20" customHeight="1">
      <c r="A10" s="22" t="n">
        <v>3</v>
      </c>
      <c r="B10" s="21" t="inlineStr">
        <is>
          <t>Read the K check and the high or low point.</t>
        </is>
      </c>
    </row>
    <row r="11" ht="20" customHeight="1">
      <c r="A11" s="22" t="n">
        <v>4</v>
      </c>
      <c r="B11" s="21" t="inlineStr">
        <is>
          <t>Transfer the level table to your drawings or setting-out instrument.</t>
        </is>
      </c>
    </row>
    <row r="13" ht="22" customHeight="1">
      <c r="A13" s="5" t="inlineStr">
        <is>
          <t>Color legend</t>
        </is>
      </c>
      <c r="B13" s="6" t="n"/>
    </row>
    <row r="14">
      <c r="A14" s="23" t="inlineStr"/>
      <c r="B14" s="21" t="inlineStr">
        <is>
          <t>Input cell: type or choose your value here (blue text on yellow).</t>
        </is>
      </c>
    </row>
    <row r="15">
      <c r="A15" s="24" t="inlineStr"/>
      <c r="B15" s="21" t="inlineStr">
        <is>
          <t>Calculated cell: automatic formula, protected from accidental edits.</t>
        </is>
      </c>
    </row>
    <row r="16">
      <c r="A16" s="25" t="inlineStr"/>
      <c r="B16" s="21" t="inlineStr">
        <is>
          <t>Table and section headers.</t>
        </is>
      </c>
    </row>
    <row r="18" ht="22" customHeight="1">
      <c r="A18" s="5" t="inlineStr">
        <is>
          <t>Important notes</t>
        </is>
      </c>
      <c r="B18" s="6" t="n"/>
    </row>
    <row r="19" ht="20" customHeight="1">
      <c r="A19" s="26" t="inlineStr">
        <is>
          <t>•</t>
        </is>
      </c>
      <c r="B19" s="27" t="inlineStr">
        <is>
          <t>Default K values are approximate stopping-sight-distance references; check your road code.</t>
        </is>
      </c>
    </row>
    <row r="20" ht="20" customHeight="1">
      <c r="A20" s="26" t="inlineStr">
        <is>
          <t>•</t>
        </is>
      </c>
      <c r="B20" s="27" t="inlineStr">
        <is>
          <t>A positive grade rises and a negative grade falls.</t>
        </is>
      </c>
    </row>
    <row r="21" ht="20" customHeight="1">
      <c r="A21" s="26" t="inlineStr">
        <is>
          <t>•</t>
        </is>
      </c>
      <c r="B21" s="27" t="inlineStr">
        <is>
          <t>Offset y = A·x² ÷ (200·L) with A in percent.</t>
        </is>
      </c>
    </row>
    <row r="22" ht="30" customHeight="1">
      <c r="A22" s="26" t="inlineStr">
        <is>
          <t>•</t>
        </is>
      </c>
      <c r="B22" s="27" t="inlineStr">
        <is>
          <t>Sheets are protected without a password to keep formulas safe. To unprotect: Review → Unprotect Sheet.</t>
        </is>
      </c>
    </row>
    <row r="23" ht="20" customHeight="1">
      <c r="A23" s="26" t="inlineStr">
        <is>
          <t>•</t>
        </is>
      </c>
      <c r="B23" s="27" t="inlineStr">
        <is>
          <t>The data shown is a worked example. Clear it and type your own data in the yellow cells only.</t>
        </is>
      </c>
    </row>
    <row r="24" ht="20" customHeight="1">
      <c r="A24" s="26" t="inlineStr">
        <is>
          <t>•</t>
        </is>
      </c>
      <c r="B24" s="27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3:B13"/>
    <mergeCell ref="A1:B1"/>
    <mergeCell ref="A18:B18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VCV</dc:title>
  <dcterms:created xmlns:dcterms="http://purl.org/dc/terms/" xmlns:xsi="http://www.w3.org/2001/XMLSchema-instance" xsi:type="dcterms:W3CDTF">2026-10-23T13:13:00Z</dcterms:created>
  <dcterms:modified xmlns:dcterms="http://purl.org/dc/terms/" xmlns:xsi="http://www.w3.org/2001/XMLSchema-instance" xsi:type="dcterms:W3CDTF">2026-10-23T13:13:00Z</dcterms:modified>
</cp:coreProperties>
</file>