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PS &amp; Batteries" sheetId="1" state="visible" r:id="rId1"/>
    <sheet xmlns:r="http://schemas.openxmlformats.org/officeDocument/2006/relationships" name="Guide" sheetId="2" state="visible" r:id="rId2"/>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12">
    <font>
      <name val="Calibri"/>
      <family val="2"/>
      <color theme="1"/>
      <sz val="11"/>
      <scheme val="minor"/>
    </font>
    <font>
      <name val="Calibri"/>
      <b val="1"/>
      <color rgb="00FFFFFF"/>
      <sz val="16"/>
    </font>
    <font>
      <name val="Calibri"/>
      <color rgb="00FFFFFF"/>
      <sz val="9"/>
    </font>
    <font>
      <name val="Calibri"/>
      <b val="1"/>
      <color rgb="0014161A"/>
      <sz val="11"/>
    </font>
    <font>
      <name val="Calibri"/>
      <b val="1"/>
      <color rgb="00FFFFFF"/>
      <sz val="10"/>
    </font>
    <font>
      <name val="Calibri"/>
      <color rgb="001F4FB5"/>
      <sz val="10"/>
    </font>
    <font>
      <name val="Calibri"/>
      <b val="1"/>
      <color rgb="0023262D"/>
      <sz val="10"/>
    </font>
    <font>
      <name val="Calibri"/>
      <color rgb="0023262D"/>
      <sz val="10"/>
    </font>
    <font>
      <name val="Calibri"/>
      <b val="1"/>
      <color rgb="0014161A"/>
      <sz val="10"/>
    </font>
    <font>
      <name val="Calibri"/>
      <color rgb="006A6F78"/>
      <sz val="9"/>
    </font>
    <font>
      <name val="Calibri"/>
      <i val="1"/>
      <color rgb="006A6F78"/>
      <sz val="9"/>
    </font>
    <font>
      <name val="Calibri"/>
      <b val="1"/>
      <color rgb="00FF6B57"/>
      <sz val="10"/>
    </font>
  </fonts>
  <fills count="8">
    <fill>
      <patternFill/>
    </fill>
    <fill>
      <patternFill patternType="gray125"/>
    </fill>
    <fill>
      <patternFill patternType="solid">
        <fgColor rgb="0023262D"/>
      </patternFill>
    </fill>
    <fill>
      <patternFill patternType="solid">
        <fgColor rgb="0014161A"/>
      </patternFill>
    </fill>
    <fill>
      <patternFill patternType="solid">
        <fgColor rgb="00E4E5E8"/>
      </patternFill>
    </fill>
    <fill>
      <patternFill patternType="solid">
        <fgColor rgb="00FFE9E4"/>
      </patternFill>
    </fill>
    <fill>
      <patternFill patternType="solid">
        <fgColor rgb="00CFE8DF"/>
      </patternFill>
    </fill>
    <fill>
      <patternFill patternType="solid">
        <fgColor rgb="00E7ECEA"/>
      </patternFill>
    </fill>
  </fills>
  <borders count="2">
    <border>
      <left/>
      <right/>
      <top/>
      <bottom/>
      <diagonal/>
    </border>
    <border>
      <left style="thin">
        <color rgb="00C9CBD0"/>
      </left>
      <right style="thin">
        <color rgb="00C9CBD0"/>
      </right>
      <top style="thin">
        <color rgb="00C9CBD0"/>
      </top>
      <bottom style="thin">
        <color rgb="00C9CBD0"/>
      </bottom>
    </border>
  </borders>
  <cellStyleXfs count="1">
    <xf numFmtId="0" fontId="0" fillId="0" borderId="0"/>
  </cellStyleXfs>
  <cellXfs count="42">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4" borderId="1" applyAlignment="1" pivotButton="0" quotePrefix="0" xfId="0">
      <alignment horizontal="left" vertical="center" wrapText="1" readingOrder="1"/>
    </xf>
    <xf numFmtId="0" fontId="0" fillId="4" borderId="1" pivotButton="0" quotePrefix="0" xfId="0"/>
    <xf numFmtId="0" fontId="8" fillId="4" borderId="1" applyAlignment="1" pivotButton="0" quotePrefix="0" xfId="0">
      <alignment horizontal="center" vertical="center" wrapText="1" readingOrder="1"/>
    </xf>
    <xf numFmtId="0" fontId="0" fillId="4" borderId="0" pivotButton="0" quotePrefix="0" xfId="0"/>
    <xf numFmtId="0" fontId="4" fillId="2" borderId="1" applyAlignment="1" pivotButton="0" quotePrefix="0" xfId="0">
      <alignment horizontal="center" vertical="center" wrapText="1" readingOrder="1"/>
    </xf>
    <xf numFmtId="0" fontId="6" fillId="0" borderId="1" applyAlignment="1" pivotButton="0" quotePrefix="0" xfId="0">
      <alignment horizontal="center" vertical="center" wrapText="1" readingOrder="1"/>
    </xf>
    <xf numFmtId="1" fontId="5" fillId="5" borderId="1" applyAlignment="1" applyProtection="1" pivotButton="0" quotePrefix="0" xfId="0">
      <alignment horizontal="center" vertical="center" wrapText="1" readingOrder="1"/>
      <protection locked="0" hidden="0"/>
    </xf>
    <xf numFmtId="0" fontId="9" fillId="0" borderId="1" applyAlignment="1" pivotButton="0" quotePrefix="0" xfId="0">
      <alignment horizontal="center" vertical="center" wrapText="1" readingOrder="1"/>
    </xf>
    <xf numFmtId="0" fontId="5" fillId="5" borderId="1" applyAlignment="1" applyProtection="1" pivotButton="0" quotePrefix="0" xfId="0">
      <alignment horizontal="left" vertical="center" wrapText="1" readingOrder="1"/>
      <protection locked="0" hidden="0"/>
    </xf>
    <xf numFmtId="3" fontId="5" fillId="5" borderId="1" applyAlignment="1" applyProtection="1" pivotButton="0" quotePrefix="0" xfId="0">
      <alignment horizontal="center" vertical="center" wrapText="1" readingOrder="1"/>
      <protection locked="0" hidden="0"/>
    </xf>
    <xf numFmtId="2" fontId="5" fillId="5" borderId="1" applyAlignment="1" applyProtection="1" pivotButton="0" quotePrefix="0" xfId="0">
      <alignment horizontal="center" vertical="center" wrapText="1" readingOrder="1"/>
      <protection locked="0" hidden="0"/>
    </xf>
    <xf numFmtId="9" fontId="5" fillId="5" borderId="1" applyAlignment="1" applyProtection="1" pivotButton="0" quotePrefix="0" xfId="0">
      <alignment horizontal="center" vertical="center" wrapText="1" readingOrder="1"/>
      <protection locked="0" hidden="0"/>
    </xf>
    <xf numFmtId="0" fontId="5" fillId="5" borderId="1" applyAlignment="1" applyProtection="1" pivotButton="0" quotePrefix="0" xfId="0">
      <alignment horizontal="center" vertical="center" wrapText="1" readingOrder="1"/>
      <protection locked="0" hidden="0"/>
    </xf>
    <xf numFmtId="164" fontId="5" fillId="5" borderId="1" applyAlignment="1" applyProtection="1" pivotButton="0" quotePrefix="0" xfId="0">
      <alignment horizontal="center" vertical="center" wrapText="1" readingOrder="1"/>
      <protection locked="0" hidden="0"/>
    </xf>
    <xf numFmtId="0" fontId="6" fillId="6" borderId="1" applyAlignment="1" pivotButton="0" quotePrefix="0" xfId="0">
      <alignment horizontal="left" vertical="center" wrapText="1" readingOrder="1"/>
    </xf>
    <xf numFmtId="0" fontId="7" fillId="6" borderId="1" applyAlignment="1" pivotButton="0" quotePrefix="0" xfId="0">
      <alignment horizontal="center" vertical="center" wrapText="1" readingOrder="1"/>
    </xf>
    <xf numFmtId="3" fontId="6" fillId="6" borderId="1" applyAlignment="1" pivotButton="0" quotePrefix="0" xfId="0">
      <alignment horizontal="center" vertical="center" wrapText="1" readingOrder="1"/>
    </xf>
    <xf numFmtId="2" fontId="6" fillId="6" borderId="1" applyAlignment="1" pivotButton="0" quotePrefix="0" xfId="0">
      <alignment horizontal="center" vertical="center" wrapText="1" readingOrder="1"/>
    </xf>
    <xf numFmtId="0" fontId="6" fillId="0" borderId="1" applyAlignment="1" pivotButton="0" quotePrefix="0" xfId="0">
      <alignment horizontal="left" vertical="center" wrapText="1" readingOrder="1"/>
    </xf>
    <xf numFmtId="0" fontId="7" fillId="7" borderId="1" applyAlignment="1" pivotButton="0" quotePrefix="0" xfId="0">
      <alignment horizontal="center" vertical="center" wrapText="1" readingOrder="1"/>
    </xf>
    <xf numFmtId="3" fontId="7" fillId="7" borderId="1" applyAlignment="1" pivotButton="0" quotePrefix="0" xfId="0">
      <alignment horizontal="center" vertical="center" wrapText="1" readingOrder="1"/>
    </xf>
    <xf numFmtId="2" fontId="7" fillId="7" borderId="1" applyAlignment="1" pivotButton="0" quotePrefix="0" xfId="0">
      <alignment horizontal="center" vertical="center" wrapText="1" readingOrder="1"/>
    </xf>
    <xf numFmtId="164" fontId="6" fillId="6" borderId="1" applyAlignment="1" pivotButton="0" quotePrefix="0" xfId="0">
      <alignment horizontal="center" vertical="center" wrapText="1" readingOrder="1"/>
    </xf>
    <xf numFmtId="165" fontId="7" fillId="7" borderId="1" applyAlignment="1" pivotButton="0" quotePrefix="0" xfId="0">
      <alignment horizontal="center" vertical="center" wrapText="1" readingOrder="1"/>
    </xf>
    <xf numFmtId="1" fontId="7" fillId="7" borderId="1" applyAlignment="1" pivotButton="0" quotePrefix="0" xfId="0">
      <alignment horizontal="center" vertical="center" wrapText="1" readingOrder="1"/>
    </xf>
    <xf numFmtId="1" fontId="6" fillId="7" borderId="1" applyAlignment="1" pivotButton="0" quotePrefix="0" xfId="0">
      <alignment horizontal="center" vertical="center" wrapText="1" readingOrder="1"/>
    </xf>
    <xf numFmtId="1" fontId="6" fillId="6" borderId="1" applyAlignment="1" pivotButton="0" quotePrefix="0" xfId="0">
      <alignment horizontal="center" vertical="center" wrapText="1" readingOrder="1"/>
    </xf>
    <xf numFmtId="164" fontId="7" fillId="7" borderId="1" applyAlignment="1" pivotButton="0" quotePrefix="0" xfId="0">
      <alignment horizontal="center" vertical="center" wrapText="1" readingOrder="1"/>
    </xf>
    <xf numFmtId="9" fontId="6" fillId="0" borderId="1" applyAlignment="1" pivotButton="0" quotePrefix="0" xfId="0">
      <alignment horizontal="left" vertical="center" wrapText="1" readingOrder="1"/>
    </xf>
    <xf numFmtId="0" fontId="7" fillId="0" borderId="1" applyAlignment="1" pivotButton="0" quotePrefix="0" xfId="0">
      <alignment horizontal="center" vertical="center" wrapText="1" readingOrder="1"/>
    </xf>
    <xf numFmtId="0" fontId="10" fillId="0" borderId="0" applyAlignment="1" pivotButton="0" quotePrefix="0" xfId="0">
      <alignment horizontal="left" vertical="center" wrapText="1" readingOrder="1"/>
    </xf>
    <xf numFmtId="0" fontId="7" fillId="0" borderId="1" applyAlignment="1" pivotButton="0" quotePrefix="0" xfId="0">
      <alignment horizontal="left" vertical="center" wrapText="1" readingOrder="1"/>
    </xf>
    <xf numFmtId="0" fontId="4" fillId="2" borderId="1" applyAlignment="1" pivotButton="0" quotePrefix="0" xfId="0">
      <alignment horizontal="left" vertical="center" wrapText="1" readingOrder="1"/>
    </xf>
    <xf numFmtId="0" fontId="7" fillId="7" borderId="1" applyAlignment="1" pivotButton="0" quotePrefix="0" xfId="0">
      <alignment horizontal="left" vertical="center" wrapText="1" readingOrder="1"/>
    </xf>
    <xf numFmtId="0" fontId="7" fillId="2" borderId="1" applyAlignment="1" pivotButton="0" quotePrefix="0" xfId="0">
      <alignment horizontal="left" vertical="center" wrapText="1" readingOrder="1"/>
    </xf>
    <xf numFmtId="0" fontId="11" fillId="0" borderId="0" applyAlignment="1" pivotButton="0" quotePrefix="0" xfId="0">
      <alignment horizontal="left" vertical="center" wrapText="1" readingOrder="1"/>
    </xf>
    <xf numFmtId="0" fontId="7" fillId="0" borderId="0" applyAlignment="1" pivotButton="0" quotePrefix="0" xfId="0">
      <alignment horizontal="left" vertical="center" wrapText="1" readingOrder="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Runtime vs load (min)</a:t>
            </a:r>
          </a:p>
        </rich>
      </tx>
    </title>
    <plotArea>
      <barChart>
        <barDir val="col"/>
        <grouping val="clustered"/>
        <ser>
          <idx val="0"/>
          <order val="0"/>
          <spPr>
            <a:solidFill xmlns:a="http://schemas.openxmlformats.org/drawingml/2006/main">
              <a:srgbClr val="23262D"/>
            </a:solidFill>
            <a:ln xmlns:a="http://schemas.openxmlformats.org/drawingml/2006/main">
              <a:solidFill>
                <a:srgbClr val="23262D"/>
              </a:solidFill>
              <a:prstDash val="solid"/>
            </a:ln>
          </spPr>
          <cat>
            <numRef>
              <f>'UPS &amp; Batteries'!$A$42:$A$45</f>
            </numRef>
          </cat>
          <val>
            <numRef>
              <f>'UPS &amp; Batteries'!$C$42:$C$45</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28</row>
      <rowOff>0</rowOff>
    </from>
    <ext cx="54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FF6B57"/>
    <outlinePr summaryBelow="1" summaryRight="1"/>
    <pageSetUpPr fitToPage="1"/>
  </sheetPr>
  <dimension ref="A1:M46"/>
  <sheetViews>
    <sheetView showGridLines="0" rightToLeft="0" zoomScale="100" workbookViewId="0">
      <pane ySplit="3" topLeftCell="A4" activePane="bottomLeft" state="frozen"/>
      <selection pane="bottomLeft" activeCell="A1" sqref="A1"/>
    </sheetView>
  </sheetViews>
  <sheetFormatPr baseColWidth="8" defaultRowHeight="15"/>
  <cols>
    <col width="38" customWidth="1" min="1" max="1"/>
    <col width="9" customWidth="1" min="2" max="2"/>
    <col width="11" customWidth="1" min="3" max="3"/>
    <col width="9" customWidth="1" min="4" max="4"/>
    <col width="3" customWidth="1" min="5" max="5"/>
    <col width="30" customWidth="1" min="6" max="6"/>
    <col width="12" customWidth="1" min="7" max="7"/>
    <col width="12" customWidth="1" min="8" max="8"/>
    <col width="12" customWidth="1" min="9" max="9"/>
    <col width="3" customWidth="1" min="10" max="10"/>
    <col width="22" customWidth="1" min="11" max="11"/>
    <col width="10" customWidth="1" min="12" max="12"/>
    <col width="10" customWidth="1" min="13" max="13"/>
    <col width="10" customWidth="1" min="14" max="14"/>
  </cols>
  <sheetData>
    <row r="1" ht="36" customHeight="1">
      <c r="A1" s="1" t="inlineStr">
        <is>
          <t>UPS, Battery Bank and Runtime Calculator</t>
        </is>
      </c>
      <c r="B1" s="2" t="n"/>
      <c r="C1" s="2" t="n"/>
      <c r="D1" s="2" t="n"/>
      <c r="E1" s="2" t="n"/>
      <c r="F1" s="2" t="n"/>
      <c r="G1" s="2" t="n"/>
      <c r="H1" s="2" t="n"/>
      <c r="I1" s="2" t="n"/>
    </row>
    <row r="2" ht="18" customHeight="1">
      <c r="A2" s="3" t="inlineStr">
        <is>
          <t>Enter loads and backup time; the sheet sizes the UPS, battery count and strings and shows runtime at different loads</t>
        </is>
      </c>
      <c r="B2" s="4" t="n"/>
      <c r="C2" s="4" t="n"/>
      <c r="D2" s="4" t="n"/>
      <c r="E2" s="4" t="n"/>
      <c r="F2" s="4" t="n"/>
      <c r="G2" s="4" t="n"/>
      <c r="H2" s="4" t="n"/>
      <c r="I2" s="4" t="n"/>
    </row>
    <row r="4" ht="22" customHeight="1">
      <c r="A4" s="5" t="inlineStr">
        <is>
          <t>Protected loads</t>
        </is>
      </c>
      <c r="B4" s="6" t="n"/>
      <c r="C4" s="6" t="n"/>
      <c r="D4" s="6" t="n"/>
      <c r="F4" s="7" t="inlineStr">
        <is>
          <t>Settings</t>
        </is>
      </c>
      <c r="G4" s="8" t="n"/>
      <c r="H4" s="8" t="n"/>
      <c r="I4" s="8" t="n"/>
    </row>
    <row r="5" ht="32" customHeight="1">
      <c r="A5" s="9" t="inlineStr">
        <is>
          <t>Load</t>
        </is>
      </c>
      <c r="B5" s="9" t="inlineStr">
        <is>
          <t>Qty</t>
        </is>
      </c>
      <c r="C5" s="9" t="inlineStr">
        <is>
          <t>W each</t>
        </is>
      </c>
      <c r="D5" s="9" t="inlineStr">
        <is>
          <t>PF</t>
        </is>
      </c>
      <c r="F5" s="10" t="inlineStr">
        <is>
          <t>Backup time</t>
        </is>
      </c>
      <c r="G5" s="11" t="n">
        <v>30</v>
      </c>
      <c r="H5" s="12" t="inlineStr">
        <is>
          <t>min</t>
        </is>
      </c>
      <c r="K5" s="9" t="inlineStr">
        <is>
          <t>Battery types</t>
        </is>
      </c>
      <c r="L5" s="9" t="inlineStr">
        <is>
          <t>DoD</t>
        </is>
      </c>
      <c r="M5" s="9" t="inlineStr">
        <is>
          <t>Curve</t>
        </is>
      </c>
    </row>
    <row r="6">
      <c r="A6" s="13" t="inlineStr">
        <is>
          <t>Rack servers</t>
        </is>
      </c>
      <c r="B6" s="11" t="n">
        <v>2</v>
      </c>
      <c r="C6" s="14" t="n">
        <v>800</v>
      </c>
      <c r="D6" s="15" t="n">
        <v>0.9</v>
      </c>
      <c r="F6" s="10" t="inlineStr">
        <is>
          <t>Growth margin</t>
        </is>
      </c>
      <c r="G6" s="16" t="n">
        <v>0.25</v>
      </c>
      <c r="K6" s="17" t="inlineStr">
        <is>
          <t>Sealed lead-acid VRLA/AGM</t>
        </is>
      </c>
      <c r="L6" s="16" t="n">
        <v>0.7</v>
      </c>
      <c r="M6" s="11" t="n">
        <v>1</v>
      </c>
    </row>
    <row r="7">
      <c r="A7" s="13" t="inlineStr">
        <is>
          <t>Network switches</t>
        </is>
      </c>
      <c r="B7" s="11" t="n">
        <v>4</v>
      </c>
      <c r="C7" s="14" t="n">
        <v>150</v>
      </c>
      <c r="D7" s="15" t="n">
        <v>0.9</v>
      </c>
      <c r="F7" s="10" t="inlineStr">
        <is>
          <t>UPS rated PF (kW/kVA)</t>
        </is>
      </c>
      <c r="G7" s="15" t="n">
        <v>0.9</v>
      </c>
      <c r="K7" s="17" t="inlineStr">
        <is>
          <t>Flooded lead-acid</t>
        </is>
      </c>
      <c r="L7" s="16" t="n">
        <v>0.5</v>
      </c>
      <c r="M7" s="11" t="n">
        <v>1</v>
      </c>
    </row>
    <row r="8">
      <c r="A8" s="13" t="inlineStr">
        <is>
          <t>CCTV NVR</t>
        </is>
      </c>
      <c r="B8" s="11" t="n">
        <v>1</v>
      </c>
      <c r="C8" s="14" t="n">
        <v>200</v>
      </c>
      <c r="D8" s="15" t="n">
        <v>0.9</v>
      </c>
      <c r="F8" s="10" t="inlineStr">
        <is>
          <t>Inverter efficiency</t>
        </is>
      </c>
      <c r="G8" s="16" t="n">
        <v>0.93</v>
      </c>
      <c r="K8" s="17" t="inlineStr">
        <is>
          <t>Lithium LiFePO4</t>
        </is>
      </c>
      <c r="L8" s="16" t="n">
        <v>0.9</v>
      </c>
      <c r="M8" s="11" t="n">
        <v>2</v>
      </c>
    </row>
    <row r="9">
      <c r="A9" s="13" t="inlineStr">
        <is>
          <t>Workstations</t>
        </is>
      </c>
      <c r="B9" s="11" t="n">
        <v>6</v>
      </c>
      <c r="C9" s="14" t="n">
        <v>250</v>
      </c>
      <c r="D9" s="15" t="n">
        <v>0.95</v>
      </c>
      <c r="F9" s="10" t="inlineStr">
        <is>
          <t>Battery type</t>
        </is>
      </c>
      <c r="G9" s="17" t="inlineStr">
        <is>
          <t>Sealed lead-acid VRLA/AGM</t>
        </is>
      </c>
    </row>
    <row r="10">
      <c r="A10" s="13" t="inlineStr">
        <is>
          <t>Monitors</t>
        </is>
      </c>
      <c r="B10" s="11" t="n">
        <v>6</v>
      </c>
      <c r="C10" s="14" t="n">
        <v>40</v>
      </c>
      <c r="D10" s="15" t="n">
        <v>0.9</v>
      </c>
      <c r="F10" s="10" t="inlineStr">
        <is>
          <t>Ageing &amp; temperature factor</t>
        </is>
      </c>
      <c r="G10" s="15" t="n">
        <v>1.25</v>
      </c>
      <c r="K10" s="9" t="inlineStr">
        <is>
          <t>Time (min)</t>
        </is>
      </c>
      <c r="L10" s="9" t="inlineStr">
        <is>
          <t>Lead-acid</t>
        </is>
      </c>
      <c r="M10" s="9" t="inlineStr">
        <is>
          <t>Li</t>
        </is>
      </c>
    </row>
    <row r="11">
      <c r="A11" s="13" t="n"/>
      <c r="B11" s="11" t="n"/>
      <c r="C11" s="14" t="n"/>
      <c r="D11" s="15" t="n"/>
      <c r="F11" s="10" t="inlineStr">
        <is>
          <t>DC bus voltage (V)</t>
        </is>
      </c>
      <c r="G11" s="11" t="n">
        <v>96</v>
      </c>
      <c r="H11" s="12" t="inlineStr">
        <is>
          <t>V</t>
        </is>
      </c>
      <c r="K11" s="11" t="n">
        <v>5</v>
      </c>
      <c r="L11" s="15" t="n">
        <v>0.45</v>
      </c>
      <c r="M11" s="15" t="n">
        <v>0.9</v>
      </c>
    </row>
    <row r="12">
      <c r="A12" s="13" t="n"/>
      <c r="B12" s="11" t="n"/>
      <c r="C12" s="14" t="n"/>
      <c r="D12" s="15" t="n"/>
      <c r="F12" s="10" t="inlineStr">
        <is>
          <t>Single battery voltage</t>
        </is>
      </c>
      <c r="G12" s="11" t="n">
        <v>12</v>
      </c>
      <c r="H12" s="12" t="inlineStr">
        <is>
          <t>V</t>
        </is>
      </c>
      <c r="K12" s="11" t="n">
        <v>10</v>
      </c>
      <c r="L12" s="15" t="n">
        <v>0.52</v>
      </c>
      <c r="M12" s="15" t="n">
        <v>0.92</v>
      </c>
    </row>
    <row r="13">
      <c r="A13" s="13" t="n"/>
      <c r="B13" s="11" t="n"/>
      <c r="C13" s="14" t="n"/>
      <c r="D13" s="15" t="n"/>
      <c r="F13" s="10" t="inlineStr">
        <is>
          <t>Single battery capacity (Ah)</t>
        </is>
      </c>
      <c r="G13" s="11" t="n">
        <v>55</v>
      </c>
      <c r="H13" s="12" t="inlineStr">
        <is>
          <t>Ah</t>
        </is>
      </c>
      <c r="K13" s="11" t="n">
        <v>15</v>
      </c>
      <c r="L13" s="15" t="n">
        <v>0.6</v>
      </c>
      <c r="M13" s="15" t="n">
        <v>0.9399999999999999</v>
      </c>
    </row>
    <row r="14">
      <c r="A14" s="13" t="n"/>
      <c r="B14" s="11" t="n"/>
      <c r="C14" s="14" t="n"/>
      <c r="D14" s="15" t="n"/>
      <c r="F14" s="10" t="inlineStr">
        <is>
          <t>Single battery weight</t>
        </is>
      </c>
      <c r="G14" s="18" t="n">
        <v>17</v>
      </c>
      <c r="H14" s="12" t="inlineStr">
        <is>
          <t>kg</t>
        </is>
      </c>
      <c r="K14" s="11" t="n">
        <v>30</v>
      </c>
      <c r="L14" s="15" t="n">
        <v>0.7</v>
      </c>
      <c r="M14" s="15" t="n">
        <v>0.96</v>
      </c>
    </row>
    <row r="15">
      <c r="A15" s="13" t="n"/>
      <c r="B15" s="11" t="n"/>
      <c r="C15" s="14" t="n"/>
      <c r="D15" s="15" t="n"/>
      <c r="K15" s="11" t="n">
        <v>60</v>
      </c>
      <c r="L15" s="15" t="n">
        <v>0.8</v>
      </c>
      <c r="M15" s="15" t="n">
        <v>0.97</v>
      </c>
    </row>
    <row r="16">
      <c r="A16" s="13" t="n"/>
      <c r="B16" s="11" t="n"/>
      <c r="C16" s="14" t="n"/>
      <c r="D16" s="15" t="n"/>
      <c r="K16" s="11" t="n">
        <v>120</v>
      </c>
      <c r="L16" s="15" t="n">
        <v>0.9</v>
      </c>
      <c r="M16" s="15" t="n">
        <v>0.98</v>
      </c>
    </row>
    <row r="17">
      <c r="A17" s="13" t="n"/>
      <c r="B17" s="11" t="n"/>
      <c r="C17" s="14" t="n"/>
      <c r="D17" s="15" t="n"/>
      <c r="K17" s="11" t="n">
        <v>240</v>
      </c>
      <c r="L17" s="15" t="n">
        <v>0.96</v>
      </c>
      <c r="M17" s="15" t="n">
        <v>1</v>
      </c>
    </row>
    <row r="18">
      <c r="A18" s="13" t="n"/>
      <c r="B18" s="11" t="n"/>
      <c r="C18" s="14" t="n"/>
      <c r="D18" s="15" t="n"/>
      <c r="K18" s="11" t="n">
        <v>480</v>
      </c>
      <c r="L18" s="15" t="n">
        <v>1</v>
      </c>
      <c r="M18" s="15" t="n">
        <v>1</v>
      </c>
    </row>
    <row r="19">
      <c r="A19" s="13" t="n"/>
      <c r="B19" s="11" t="n"/>
      <c r="C19" s="14" t="n"/>
      <c r="D19" s="15" t="n"/>
    </row>
    <row r="20">
      <c r="A20" s="19" t="inlineStr">
        <is>
          <t>Total (W / VA)</t>
        </is>
      </c>
      <c r="B20" s="20" t="inlineStr"/>
      <c r="C20" s="21">
        <f>SUMPRODUCT(B6:B19,C6:C19)</f>
        <v/>
      </c>
      <c r="D20" s="22">
        <f>IFERROR(C20/SUMPRODUCT(B6:B19,C6:C19/IF(D6:D19=0,1,D6:D19)),"")</f>
        <v/>
      </c>
      <c r="K20" s="9" t="inlineStr">
        <is>
          <t>UPS sizes kVA</t>
        </is>
      </c>
    </row>
    <row r="21">
      <c r="A21" s="23" t="inlineStr">
        <is>
          <t>Load in VA</t>
        </is>
      </c>
      <c r="B21" s="24" t="inlineStr"/>
      <c r="C21" s="21">
        <f>SUMPRODUCT(B6:B19,C6:C19,1/IF(D6:D19=0,1,D6:D19))</f>
        <v/>
      </c>
      <c r="D21" s="24" t="inlineStr"/>
      <c r="K21" s="11" t="n">
        <v>1</v>
      </c>
    </row>
    <row r="22">
      <c r="K22" s="11" t="n">
        <v>2</v>
      </c>
    </row>
    <row r="23">
      <c r="K23" s="11" t="n">
        <v>3</v>
      </c>
    </row>
    <row r="24" ht="22" customHeight="1">
      <c r="A24" s="5" t="inlineStr">
        <is>
          <t>Results</t>
        </is>
      </c>
      <c r="B24" s="6" t="n"/>
      <c r="C24" s="6" t="n"/>
      <c r="D24" s="6" t="n"/>
      <c r="K24" s="11" t="n">
        <v>5</v>
      </c>
    </row>
    <row r="25">
      <c r="A25" s="23" t="inlineStr">
        <is>
          <t>Design load (W)</t>
        </is>
      </c>
      <c r="B25" s="25">
        <f>$C$20*(1+$G$6)</f>
        <v/>
      </c>
      <c r="K25" s="11" t="n">
        <v>6</v>
      </c>
    </row>
    <row r="26">
      <c r="A26" s="23" t="inlineStr">
        <is>
          <t>Design load (VA)</t>
        </is>
      </c>
      <c r="B26" s="25">
        <f>$C$21*(1+$G$6)</f>
        <v/>
      </c>
      <c r="K26" s="11" t="n">
        <v>10</v>
      </c>
    </row>
    <row r="27">
      <c r="A27" s="23" t="inlineStr">
        <is>
          <t>Required UPS before rounding (kVA)</t>
        </is>
      </c>
      <c r="B27" s="26">
        <f>MAX($C$21*(1+$G$6)/1000,$C$20*(1+$G$6)/1000/$G$7)</f>
        <v/>
      </c>
      <c r="K27" s="11" t="n">
        <v>15</v>
      </c>
    </row>
    <row r="28">
      <c r="A28" s="23" t="inlineStr">
        <is>
          <t>Recommended UPS (kVA)</t>
        </is>
      </c>
      <c r="B28" s="27">
        <f>IF(MAX($C$21*(1+$G$6)/1000,$C$20*(1+$G$6)/1000/$G$7)&lt;=0,0,IF(MAX($C$21*(1+$G$6)/1000,$C$20*(1+$G$6)/1000/$G$7)&gt;MAX($K$21:$K$41),"—",INDEX($K$21:$K$41,COUNTIF($K$21:$K$41,"&lt;"&amp;MAX($C$21*(1+$G$6)/1000,$C$20*(1+$G$6)/1000/$G$7))+1)))</f>
        <v/>
      </c>
      <c r="K28" s="11" t="n">
        <v>20</v>
      </c>
    </row>
    <row r="29">
      <c r="A29" s="23" t="inlineStr">
        <is>
          <t>Capacity factor at this time</t>
        </is>
      </c>
      <c r="B29" s="26">
        <f>IF($G$5&lt;=$K$11,INDEX($L$11:$M$18,1,INDEX($M$6:$M$8,MATCH(G9,$K$6:$K$8,0))),IF($G$5&gt;=$K$18,INDEX($L$11:$M$18,8,INDEX($M$6:$M$8,MATCH(G9,$K$6:$K$8,0))),INDEX($L$11:$M$18,MATCH($G$5,$K$11:$K$18,1),INDEX($M$6:$M$8,MATCH(G9,$K$6:$K$8,0)))+($G$5-INDEX($K$11:$K$18,MATCH($G$5,$K$11:$K$18,1)))/(INDEX($K$11:$K$18,MATCH($G$5,$K$11:$K$18,1)+1)-INDEX($K$11:$K$18,MATCH($G$5,$K$11:$K$18,1)))*(INDEX($L$11:$M$18,MATCH($G$5,$K$11:$K$18,1)+1,INDEX($M$6:$M$8,MATCH(G9,$K$6:$K$8,0)))-INDEX($L$11:$M$18,MATCH($G$5,$K$11:$K$18,1),INDEX($M$6:$M$8,MATCH(G9,$K$6:$K$8,0))))))</f>
        <v/>
      </c>
      <c r="K29" s="11" t="n">
        <v>30</v>
      </c>
    </row>
    <row r="30">
      <c r="A30" s="23" t="inlineStr">
        <is>
          <t>Battery energy needed (Wh)</t>
        </is>
      </c>
      <c r="B30" s="25">
        <f>$C$20*(1+$G$6)/$G$8*($G$5/60)/INDEX($L$6:$L$8,MATCH(G9,$K$6:$K$8,0))/$B$29*$G$10</f>
        <v/>
      </c>
      <c r="K30" s="11" t="n">
        <v>40</v>
      </c>
    </row>
    <row r="31">
      <c r="A31" s="23" t="inlineStr">
        <is>
          <t>Required Ah at bus voltage</t>
        </is>
      </c>
      <c r="B31" s="28">
        <f>$B$30/$G$11</f>
        <v/>
      </c>
      <c r="K31" s="11" t="n">
        <v>60</v>
      </c>
    </row>
    <row r="32">
      <c r="A32" s="23" t="inlineStr">
        <is>
          <t>Batteries in series per string</t>
        </is>
      </c>
      <c r="B32" s="29">
        <f>ROUNDUP($G$11/$G$12,0)</f>
        <v/>
      </c>
      <c r="K32" s="11" t="n">
        <v>80</v>
      </c>
    </row>
    <row r="33">
      <c r="A33" s="23" t="inlineStr">
        <is>
          <t>Parallel strings</t>
        </is>
      </c>
      <c r="B33" s="30">
        <f>ROUNDUP($B$31/$G$13,0)</f>
        <v/>
      </c>
      <c r="K33" s="11" t="n">
        <v>100</v>
      </c>
    </row>
    <row r="34">
      <c r="A34" s="23" t="inlineStr">
        <is>
          <t>Total batteries</t>
        </is>
      </c>
      <c r="B34" s="31">
        <f>$B$32*$B$33</f>
        <v/>
      </c>
      <c r="K34" s="11" t="n">
        <v>120</v>
      </c>
    </row>
    <row r="35">
      <c r="A35" s="23" t="inlineStr">
        <is>
          <t>Installed energy (kWh)</t>
        </is>
      </c>
      <c r="B35" s="32">
        <f>$B$34*$G$12*$G$13/1000</f>
        <v/>
      </c>
      <c r="K35" s="11" t="n">
        <v>160</v>
      </c>
    </row>
    <row r="36">
      <c r="A36" s="23" t="inlineStr">
        <is>
          <t>Approx. battery weight (kg)</t>
        </is>
      </c>
      <c r="B36" s="25">
        <f>$B$34*$G$14</f>
        <v/>
      </c>
      <c r="K36" s="11" t="n">
        <v>200</v>
      </c>
    </row>
    <row r="37">
      <c r="A37" s="23" t="inlineStr">
        <is>
          <t>Suggested charge current (A) ≈ C/10</t>
        </is>
      </c>
      <c r="B37" s="32">
        <f>$B$33*$G$13/10</f>
        <v/>
      </c>
      <c r="K37" s="11" t="n">
        <v>250</v>
      </c>
    </row>
    <row r="38">
      <c r="A38" s="23" t="inlineStr">
        <is>
          <t>Approx. recharge time (h)</t>
        </is>
      </c>
      <c r="B38" s="32">
        <f>IFERROR(INDEX($L$6:$L$8,MATCH(G9,$K$6:$K$8,0))*$B$33*$G$13*1.15/$B$37,"")</f>
        <v/>
      </c>
      <c r="K38" s="11" t="n">
        <v>300</v>
      </c>
    </row>
    <row r="39">
      <c r="K39" s="11" t="n">
        <v>400</v>
      </c>
    </row>
    <row r="40" ht="22" customHeight="1">
      <c r="A40" s="5" t="inlineStr">
        <is>
          <t>Runtime with the installed batteries</t>
        </is>
      </c>
      <c r="B40" s="6" t="n"/>
      <c r="C40" s="6" t="n"/>
      <c r="D40" s="6" t="n"/>
      <c r="K40" s="11" t="n">
        <v>500</v>
      </c>
    </row>
    <row r="41" ht="32" customHeight="1">
      <c r="A41" s="9" t="inlineStr">
        <is>
          <t>Load %</t>
        </is>
      </c>
      <c r="B41" s="9" t="inlineStr">
        <is>
          <t>Load (W)</t>
        </is>
      </c>
      <c r="C41" s="9" t="inlineStr">
        <is>
          <t>Runtime (min)</t>
        </is>
      </c>
      <c r="D41" s="9" t="inlineStr"/>
      <c r="K41" s="11" t="n">
        <v>800</v>
      </c>
    </row>
    <row r="42">
      <c r="A42" s="33" t="n">
        <v>0.25</v>
      </c>
      <c r="B42" s="25">
        <f>$C$20*(1+$G$6)*A42</f>
        <v/>
      </c>
      <c r="C42" s="29">
        <f>IFERROR(($B$34*$G$12*$G$13*INDEX($L$6:$L$8,MATCH(G9,$K$6:$K$8,0))/$G$10*$B$29)/(B42/$G$8)*60,"")</f>
        <v/>
      </c>
      <c r="D42" s="34" t="inlineStr"/>
    </row>
    <row r="43">
      <c r="A43" s="33" t="n">
        <v>0.5</v>
      </c>
      <c r="B43" s="25">
        <f>$C$20*(1+$G$6)*A43</f>
        <v/>
      </c>
      <c r="C43" s="29">
        <f>IFERROR(($B$34*$G$12*$G$13*INDEX($L$6:$L$8,MATCH(G9,$K$6:$K$8,0))/$G$10*$B$29)/(B43/$G$8)*60,"")</f>
        <v/>
      </c>
      <c r="D43" s="34" t="inlineStr"/>
    </row>
    <row r="44">
      <c r="A44" s="33" t="n">
        <v>0.75</v>
      </c>
      <c r="B44" s="25">
        <f>$C$20*(1+$G$6)*A44</f>
        <v/>
      </c>
      <c r="C44" s="29">
        <f>IFERROR(($B$34*$G$12*$G$13*INDEX($L$6:$L$8,MATCH(G9,$K$6:$K$8,0))/$G$10*$B$29)/(B44/$G$8)*60,"")</f>
        <v/>
      </c>
      <c r="D44" s="34" t="inlineStr"/>
    </row>
    <row r="45">
      <c r="A45" s="33" t="n">
        <v>1</v>
      </c>
      <c r="B45" s="25">
        <f>$C$20*(1+$G$6)*A45</f>
        <v/>
      </c>
      <c r="C45" s="29">
        <f>IFERROR(($B$34*$G$12*$G$13*INDEX($L$6:$L$8,MATCH(G9,$K$6:$K$8,0))/$G$10*$B$29)/(B45/$G$8)*60,"")</f>
        <v/>
      </c>
      <c r="D45" s="34" t="inlineStr"/>
    </row>
    <row r="46" ht="28" customHeight="1">
      <c r="A46" s="35" t="inlineStr">
        <is>
          <t>Runtimes are approximate with the capacity factor of the design time; use the manufacturer discharge tables.</t>
        </is>
      </c>
    </row>
  </sheetData>
  <sheetProtection selectLockedCells="0" selectUnlockedCells="0" sheet="1" objects="0" insertRows="1" insertHyperlinks="1" autoFilter="0" scenarios="0" formatColumns="0" deleteColumns="1" insertColumns="1" pivotTables="1" deleteRows="1" formatCells="0" formatRows="0" sort="0"/>
  <mergeCells count="17">
    <mergeCell ref="A46:D46"/>
    <mergeCell ref="A40:D40"/>
    <mergeCell ref="A2:I2"/>
    <mergeCell ref="F7"/>
    <mergeCell ref="F8"/>
    <mergeCell ref="A4:D4"/>
    <mergeCell ref="F4:I4"/>
    <mergeCell ref="F9"/>
    <mergeCell ref="F12"/>
    <mergeCell ref="A1:I1"/>
    <mergeCell ref="F11"/>
    <mergeCell ref="A24:D24"/>
    <mergeCell ref="F10"/>
    <mergeCell ref="F6"/>
    <mergeCell ref="F5"/>
    <mergeCell ref="F14"/>
    <mergeCell ref="F13"/>
  </mergeCells>
  <dataValidations count="13">
    <dataValidation sqref="B6:B19" showDropDown="0" showInputMessage="0" showErrorMessage="1" allowBlank="1" errorTitle="Sheetaky" error="Enter a number between 0 and 1000" type="whole" operator="between">
      <formula1>0</formula1>
      <formula2>1000</formula2>
    </dataValidation>
    <dataValidation sqref="C6:C19" showDropDown="0" showInputMessage="0" showErrorMessage="1" allowBlank="1" errorTitle="Sheetaky" error="Enter a number between 0 and 100000" type="decimal" operator="between">
      <formula1>0</formula1>
      <formula2>100000</formula2>
    </dataValidation>
    <dataValidation sqref="D6:D19" showDropDown="0" showInputMessage="0" showErrorMessage="1" allowBlank="1" errorTitle="Sheetaky" error="Enter a number between 0.3 and 1" type="decimal" operator="between">
      <formula1>0.3</formula1>
      <formula2>1</formula2>
    </dataValidation>
    <dataValidation sqref="G5" showDropDown="0" showInputMessage="0" showErrorMessage="1" allowBlank="1" errorTitle="Sheetaky" error="Enter a number between 1 and 1440" type="whole" operator="between">
      <formula1>1</formula1>
      <formula2>1440</formula2>
    </dataValidation>
    <dataValidation sqref="G6" showDropDown="0" showInputMessage="0" showErrorMessage="1" allowBlank="1" errorTitle="Sheetaky" error="Enter a number between 0 and 1" type="decimal" operator="between">
      <formula1>0</formula1>
      <formula2>1</formula2>
    </dataValidation>
    <dataValidation sqref="G7" showDropDown="0" showInputMessage="0" showErrorMessage="1" allowBlank="1" errorTitle="Sheetaky" error="Enter a number between 0.7 and 1" type="decimal" operator="between">
      <formula1>0.7</formula1>
      <formula2>1</formula2>
    </dataValidation>
    <dataValidation sqref="G8" showDropDown="0" showInputMessage="0" showErrorMessage="1" allowBlank="1" errorTitle="Sheetaky" error="Enter a number between 0.7 and 0.99" type="decimal" operator="between">
      <formula1>0.7</formula1>
      <formula2>0.99</formula2>
    </dataValidation>
    <dataValidation sqref="G10" showDropDown="0" showInputMessage="0" showErrorMessage="1" allowBlank="1" errorTitle="Sheetaky" error="Enter a number between 1 and 2" type="decimal" operator="between">
      <formula1>1</formula1>
      <formula2>2</formula2>
    </dataValidation>
    <dataValidation sqref="G11" showDropDown="0" showInputMessage="0" showErrorMessage="1" allowBlank="1" errorTitle="Sheetaky" error="Pick a value from the list" type="list">
      <formula1>"24,48,96,192,240,288,384,480"</formula1>
    </dataValidation>
    <dataValidation sqref="G12" showDropDown="0" showInputMessage="0" showErrorMessage="1" allowBlank="1" errorTitle="Sheetaky" error="Pick a value from the list" type="list">
      <formula1>"6,12"</formula1>
    </dataValidation>
    <dataValidation sqref="G13" showDropDown="0" showInputMessage="0" showErrorMessage="1" allowBlank="1" errorTitle="Sheetaky" error="Enter a number between 5 and 2000" type="whole" operator="between">
      <formula1>5</formula1>
      <formula2>2000</formula2>
    </dataValidation>
    <dataValidation sqref="G14" showDropDown="0" showInputMessage="0" showErrorMessage="1" allowBlank="1" errorTitle="Sheetaky" error="Enter a number between 1 and 500" type="decimal" operator="between">
      <formula1>1</formula1>
      <formula2>500</formula2>
    </dataValidation>
    <dataValidation sqref="G9" showDropDown="0" showInputMessage="0" showErrorMessage="1" allowBlank="1" errorTitle="Sheetaky" error="Pick a value from the list" type="list">
      <formula1>=$K$6:$K$8</formula1>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FF6B57"/>
    <outlinePr summaryBelow="1" summaryRight="1"/>
    <pageSetUpPr fitToPage="1"/>
  </sheetPr>
  <dimension ref="A1:B23"/>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UPS, Battery Bank and Runtime Calculator</t>
        </is>
      </c>
      <c r="B1" s="2" t="n"/>
    </row>
    <row r="2" ht="18" customHeight="1">
      <c r="A2" s="3" t="inlineStr">
        <is>
          <t>Sheetaky.com · Ready Excel sheets in Arabic and English</t>
        </is>
      </c>
      <c r="B2" s="4" t="n"/>
    </row>
    <row r="4" ht="22" customHeight="1">
      <c r="A4" s="5" t="inlineStr">
        <is>
          <t>What is this sheet?</t>
        </is>
      </c>
      <c r="B4" s="6" t="n"/>
    </row>
    <row r="5" ht="45" customHeight="1">
      <c r="A5" s="36" t="inlineStr">
        <is>
          <t>The sheet sizes the UPS from the protected loads, then the batteries and strings needed for the backup time, considering battery type, depth of discharge, ageing and the effect of discharge rate on capacity.</t>
        </is>
      </c>
    </row>
    <row r="7" ht="22" customHeight="1">
      <c r="A7" s="5" t="inlineStr">
        <is>
          <t>Steps</t>
        </is>
      </c>
      <c r="B7" s="6" t="n"/>
    </row>
    <row r="8" ht="20" customHeight="1">
      <c r="A8" s="37" t="n">
        <v>1</v>
      </c>
      <c r="B8" s="36" t="inlineStr">
        <is>
          <t>List the protected loads with quantity, W each and power factor.</t>
        </is>
      </c>
    </row>
    <row r="9" ht="20" customHeight="1">
      <c r="A9" s="37" t="n">
        <v>2</v>
      </c>
      <c r="B9" s="36" t="inlineStr">
        <is>
          <t>Set the backup time, battery type, bus voltage and single battery capacity.</t>
        </is>
      </c>
    </row>
    <row r="10" ht="20" customHeight="1">
      <c r="A10" s="37" t="n">
        <v>3</v>
      </c>
      <c r="B10" s="36" t="inlineStr">
        <is>
          <t>Read the recommended UPS, number of batteries and strings.</t>
        </is>
      </c>
    </row>
    <row r="11" ht="20" customHeight="1">
      <c r="A11" s="37" t="n">
        <v>4</v>
      </c>
      <c r="B11" s="36" t="inlineStr">
        <is>
          <t>Check the runtime table at 25%, 50%, 75% and 100% load.</t>
        </is>
      </c>
    </row>
    <row r="13" ht="22" customHeight="1">
      <c r="A13" s="5" t="inlineStr">
        <is>
          <t>Color legend</t>
        </is>
      </c>
      <c r="B13" s="6" t="n"/>
    </row>
    <row r="14">
      <c r="A14" s="13" t="inlineStr"/>
      <c r="B14" s="36" t="inlineStr">
        <is>
          <t>Input cell: type or choose your value here (blue text on yellow).</t>
        </is>
      </c>
    </row>
    <row r="15">
      <c r="A15" s="38" t="inlineStr"/>
      <c r="B15" s="36" t="inlineStr">
        <is>
          <t>Calculated cell: automatic formula, protected from accidental edits.</t>
        </is>
      </c>
    </row>
    <row r="16">
      <c r="A16" s="39" t="inlineStr"/>
      <c r="B16" s="36" t="inlineStr">
        <is>
          <t>Table and section headers.</t>
        </is>
      </c>
    </row>
    <row r="18" ht="22" customHeight="1">
      <c r="A18" s="5" t="inlineStr">
        <is>
          <t>Important notes</t>
        </is>
      </c>
      <c r="B18" s="6" t="n"/>
    </row>
    <row r="19" ht="30" customHeight="1">
      <c r="A19" s="40" t="inlineStr">
        <is>
          <t>•</t>
        </is>
      </c>
      <c r="B19" s="41" t="inlineStr">
        <is>
          <t>Capacity factors versus time are approximate editable values; check the manufacturer discharge tables.</t>
        </is>
      </c>
    </row>
    <row r="20" ht="20" customHeight="1">
      <c r="A20" s="40" t="inlineStr">
        <is>
          <t>•</t>
        </is>
      </c>
      <c r="B20" s="41" t="inlineStr">
        <is>
          <t>The bus voltage must match the chosen UPS; check its manual.</t>
        </is>
      </c>
    </row>
    <row r="21" ht="30" customHeight="1">
      <c r="A21" s="40" t="inlineStr">
        <is>
          <t>•</t>
        </is>
      </c>
      <c r="B21" s="41" t="inlineStr">
        <is>
          <t>Sheets are protected without a password to keep formulas safe. To unprotect: Review → Unprotect Sheet.</t>
        </is>
      </c>
    </row>
    <row r="22" ht="20" customHeight="1">
      <c r="A22" s="40" t="inlineStr">
        <is>
          <t>•</t>
        </is>
      </c>
      <c r="B22" s="41" t="inlineStr">
        <is>
          <t>The data shown is a worked example. Clear it and type your own data in the yellow cells only.</t>
        </is>
      </c>
    </row>
    <row r="23" ht="20" customHeight="1">
      <c r="A23" s="40" t="inlineStr">
        <is>
          <t>•</t>
        </is>
      </c>
      <c r="B23" s="41"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UPS</dc:title>
  <dcterms:created xmlns:dcterms="http://purl.org/dc/terms/" xmlns:xsi="http://www.w3.org/2001/XMLSchema-instance" xsi:type="dcterms:W3CDTF">2026-10-23T12:32:01Z</dcterms:created>
  <dcterms:modified xmlns:dcterms="http://purl.org/dc/terms/" xmlns:xsi="http://www.w3.org/2001/XMLSchema-instance" xsi:type="dcterms:W3CDTF">2026-10-23T12:32:01Z</dcterms:modified>
</cp:coreProperties>
</file>