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PS والبطاريات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14161A"/>
      <sz val="11"/>
    </font>
    <font>
      <name val="Calibri"/>
      <b val="1"/>
      <color rgb="00FFFFFF"/>
      <sz val="10"/>
    </font>
    <font>
      <name val="Calibri"/>
      <color rgb="001F4FB5"/>
      <sz val="10"/>
    </font>
    <font>
      <name val="Calibri"/>
      <b val="1"/>
      <color rgb="0023262D"/>
      <sz val="10"/>
    </font>
    <font>
      <name val="Calibri"/>
      <color rgb="0023262D"/>
      <sz val="10"/>
    </font>
    <font>
      <name val="Calibri"/>
      <b val="1"/>
      <color rgb="0014161A"/>
      <sz val="10"/>
    </font>
    <font>
      <name val="Calibri"/>
      <color rgb="006A6F78"/>
      <sz val="9"/>
    </font>
    <font>
      <name val="Calibri"/>
      <i val="1"/>
      <color rgb="006A6F78"/>
      <sz val="9"/>
    </font>
    <font>
      <name val="Calibri"/>
      <b val="1"/>
      <color rgb="00FF6B57"/>
      <sz val="10"/>
    </font>
  </fonts>
  <fills count="8">
    <fill>
      <patternFill/>
    </fill>
    <fill>
      <patternFill patternType="gray125"/>
    </fill>
    <fill>
      <patternFill patternType="solid">
        <fgColor rgb="0023262D"/>
      </patternFill>
    </fill>
    <fill>
      <patternFill patternType="solid">
        <fgColor rgb="0014161A"/>
      </patternFill>
    </fill>
    <fill>
      <patternFill patternType="solid">
        <fgColor rgb="00E4E5E8"/>
      </patternFill>
    </fill>
    <fill>
      <patternFill patternType="solid">
        <fgColor rgb="00FFE9E4"/>
      </patternFill>
    </fill>
    <fill>
      <patternFill patternType="solid">
        <fgColor rgb="00CFE8DF"/>
      </patternFill>
    </fill>
    <fill>
      <patternFill patternType="solid">
        <fgColor rgb="00E7ECEA"/>
      </patternFill>
    </fill>
  </fills>
  <borders count="2">
    <border>
      <left/>
      <right/>
      <top/>
      <bottom/>
      <diagonal/>
    </border>
    <border>
      <left style="thin">
        <color rgb="00C9CBD0"/>
      </left>
      <right style="thin">
        <color rgb="00C9CBD0"/>
      </right>
      <top style="thin">
        <color rgb="00C9CBD0"/>
      </top>
      <bottom style="thin">
        <color rgb="00C9CBD0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8" fillId="4" borderId="1" applyAlignment="1" pivotButton="0" quotePrefix="0" xfId="0">
      <alignment horizontal="center" vertical="center" wrapText="1" readingOrder="2"/>
    </xf>
    <xf numFmtId="0" fontId="0" fillId="4" borderId="0" pivotButton="0" quotePrefix="0" xfId="0"/>
    <xf numFmtId="0" fontId="4" fillId="2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center" vertical="center" wrapText="1" readingOrder="2"/>
    </xf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9" fillId="0" borderId="1" applyAlignment="1" pivotButton="0" quotePrefix="0" xfId="0">
      <alignment horizontal="center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3" fontId="5" fillId="5" borderId="1" applyAlignment="1" applyProtection="1" pivotButton="0" quotePrefix="0" xfId="0">
      <alignment horizontal="center" vertical="center" wrapText="1" readingOrder="2"/>
      <protection locked="0" hidden="0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9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6" borderId="1" applyAlignment="1" pivotButton="0" quotePrefix="0" xfId="0">
      <alignment horizontal="right" vertical="center" wrapText="1" readingOrder="2"/>
    </xf>
    <xf numFmtId="0" fontId="7" fillId="6" borderId="1" applyAlignment="1" pivotButton="0" quotePrefix="0" xfId="0">
      <alignment horizontal="center" vertical="center" wrapText="1" readingOrder="2"/>
    </xf>
    <xf numFmtId="3" fontId="6" fillId="6" borderId="1" applyAlignment="1" pivotButton="0" quotePrefix="0" xfId="0">
      <alignment horizontal="center" vertical="center" wrapText="1" readingOrder="2"/>
    </xf>
    <xf numFmtId="2" fontId="6" fillId="6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right" vertical="center" wrapText="1" readingOrder="2"/>
    </xf>
    <xf numFmtId="0" fontId="7" fillId="7" borderId="1" applyAlignment="1" pivotButton="0" quotePrefix="0" xfId="0">
      <alignment horizontal="center" vertical="center" wrapText="1" readingOrder="2"/>
    </xf>
    <xf numFmtId="3" fontId="7" fillId="7" borderId="1" applyAlignment="1" pivotButton="0" quotePrefix="0" xfId="0">
      <alignment horizontal="center" vertical="center" wrapText="1" readingOrder="2"/>
    </xf>
    <xf numFmtId="2" fontId="7" fillId="7" borderId="1" applyAlignment="1" pivotButton="0" quotePrefix="0" xfId="0">
      <alignment horizontal="center" vertical="center" wrapText="1" readingOrder="2"/>
    </xf>
    <xf numFmtId="164" fontId="6" fillId="6" borderId="1" applyAlignment="1" pivotButton="0" quotePrefix="0" xfId="0">
      <alignment horizontal="center" vertical="center" wrapText="1" readingOrder="2"/>
    </xf>
    <xf numFmtId="165" fontId="7" fillId="7" borderId="1" applyAlignment="1" pivotButton="0" quotePrefix="0" xfId="0">
      <alignment horizontal="center" vertical="center" wrapText="1" readingOrder="2"/>
    </xf>
    <xf numFmtId="1" fontId="7" fillId="7" borderId="1" applyAlignment="1" pivotButton="0" quotePrefix="0" xfId="0">
      <alignment horizontal="center" vertical="center" wrapText="1" readingOrder="2"/>
    </xf>
    <xf numFmtId="1" fontId="6" fillId="7" borderId="1" applyAlignment="1" pivotButton="0" quotePrefix="0" xfId="0">
      <alignment horizontal="center" vertical="center" wrapText="1" readingOrder="2"/>
    </xf>
    <xf numFmtId="1" fontId="6" fillId="6" borderId="1" applyAlignment="1" pivotButton="0" quotePrefix="0" xfId="0">
      <alignment horizontal="center" vertical="center" wrapText="1" readingOrder="2"/>
    </xf>
    <xf numFmtId="164" fontId="7" fillId="7" borderId="1" applyAlignment="1" pivotButton="0" quotePrefix="0" xfId="0">
      <alignment horizontal="center" vertical="center" wrapText="1" readingOrder="2"/>
    </xf>
    <xf numFmtId="9" fontId="6" fillId="0" borderId="1" applyAlignment="1" pivotButton="0" quotePrefix="0" xfId="0">
      <alignment horizontal="right" vertical="center" wrapText="1" readingOrder="2"/>
    </xf>
    <xf numFmtId="0" fontId="7" fillId="0" borderId="1" applyAlignment="1" pivotButton="0" quotePrefix="0" xfId="0">
      <alignment horizontal="center" vertical="center" wrapText="1" readingOrder="2"/>
    </xf>
    <xf numFmtId="0" fontId="10" fillId="0" borderId="0" applyAlignment="1" pivotButton="0" quotePrefix="0" xfId="0">
      <alignment horizontal="right" vertical="center" wrapText="1" readingOrder="2"/>
    </xf>
    <xf numFmtId="0" fontId="7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7" fillId="7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11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زمن التشغيل مقابل نسبة الحمل (دقيقة)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23262D"/>
            </a:solidFill>
            <a:ln xmlns:a="http://schemas.openxmlformats.org/drawingml/2006/main">
              <a:solidFill>
                <a:srgbClr val="23262D"/>
              </a:solidFill>
              <a:prstDash val="solid"/>
            </a:ln>
          </spPr>
          <cat>
            <numRef>
              <f>'UPS والبطاريات'!$A$42:$A$45</f>
            </numRef>
          </cat>
          <val>
            <numRef>
              <f>'UPS والبطاريات'!$C$42:$C$45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28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6B57"/>
    <outlinePr summaryBelow="1" summaryRight="1"/>
    <pageSetUpPr fitToPage="1"/>
  </sheetPr>
  <dimension ref="A1:M46"/>
  <sheetViews>
    <sheetView showGridLines="0" rightToLeft="1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9" customWidth="1" min="2" max="2"/>
    <col width="11" customWidth="1" min="3" max="3"/>
    <col width="9" customWidth="1" min="4" max="4"/>
    <col width="3" customWidth="1" min="5" max="5"/>
    <col width="30" customWidth="1" min="6" max="6"/>
    <col width="12" customWidth="1" min="7" max="7"/>
    <col width="12" customWidth="1" min="8" max="8"/>
    <col width="12" customWidth="1" min="9" max="9"/>
    <col width="3" customWidth="1" min="10" max="10"/>
    <col width="22" customWidth="1" min="11" max="11"/>
    <col width="10" customWidth="1" min="12" max="12"/>
    <col width="10" customWidth="1" min="13" max="13"/>
    <col width="10" customWidth="1" min="14" max="14"/>
  </cols>
  <sheetData>
    <row r="1" ht="36" customHeight="1">
      <c r="A1" s="1" t="inlineStr">
        <is>
          <t>حاسبة حجم UPS وبنك البطاريات وزمن التشغيل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أدخل الأحمال وزمن النسخ الاحتياطي، فيحدد الشيت حجم UPS وعدد البطاريات والمجموعات وزمن التشغيل عند أحمال مختلفة</t>
        </is>
      </c>
      <c r="B2" s="4" t="n"/>
      <c r="C2" s="4" t="n"/>
      <c r="D2" s="4" t="n"/>
      <c r="E2" s="4" t="n"/>
      <c r="F2" s="4" t="n"/>
      <c r="G2" s="4" t="n"/>
      <c r="H2" s="4" t="n"/>
      <c r="I2" s="4" t="n"/>
    </row>
    <row r="4" ht="22" customHeight="1">
      <c r="A4" s="5" t="inlineStr">
        <is>
          <t>الأحمال المحمية</t>
        </is>
      </c>
      <c r="B4" s="6" t="n"/>
      <c r="C4" s="6" t="n"/>
      <c r="D4" s="6" t="n"/>
      <c r="F4" s="7" t="inlineStr">
        <is>
          <t>الإعدادات</t>
        </is>
      </c>
      <c r="G4" s="8" t="n"/>
      <c r="H4" s="8" t="n"/>
      <c r="I4" s="8" t="n"/>
    </row>
    <row r="5" ht="32" customHeight="1">
      <c r="A5" s="9" t="inlineStr">
        <is>
          <t>الحمل</t>
        </is>
      </c>
      <c r="B5" s="9" t="inlineStr">
        <is>
          <t>العدد</t>
        </is>
      </c>
      <c r="C5" s="9" t="inlineStr">
        <is>
          <t>W للوحدة</t>
        </is>
      </c>
      <c r="D5" s="9" t="inlineStr">
        <is>
          <t>PF</t>
        </is>
      </c>
      <c r="F5" s="10" t="inlineStr">
        <is>
          <t>زمن النسخ الاحتياطي</t>
        </is>
      </c>
      <c r="G5" s="11" t="n">
        <v>30</v>
      </c>
      <c r="H5" s="12" t="inlineStr">
        <is>
          <t>دقيقة</t>
        </is>
      </c>
      <c r="K5" s="9" t="inlineStr">
        <is>
          <t>أنواع البطاريات</t>
        </is>
      </c>
      <c r="L5" s="9" t="inlineStr">
        <is>
          <t>DoD</t>
        </is>
      </c>
      <c r="M5" s="9" t="inlineStr">
        <is>
          <t>منحنى</t>
        </is>
      </c>
    </row>
    <row r="6">
      <c r="A6" s="13" t="inlineStr">
        <is>
          <t>خوادم الرف</t>
        </is>
      </c>
      <c r="B6" s="11" t="n">
        <v>2</v>
      </c>
      <c r="C6" s="14" t="n">
        <v>800</v>
      </c>
      <c r="D6" s="15" t="n">
        <v>0.9</v>
      </c>
      <c r="F6" s="10" t="inlineStr">
        <is>
          <t>هامش نمو للأحمال</t>
        </is>
      </c>
      <c r="G6" s="16" t="n">
        <v>0.25</v>
      </c>
      <c r="K6" s="17" t="inlineStr">
        <is>
          <t>رصاص حمضي مغلق VRLA/AGM</t>
        </is>
      </c>
      <c r="L6" s="16" t="n">
        <v>0.7</v>
      </c>
      <c r="M6" s="11" t="n">
        <v>1</v>
      </c>
    </row>
    <row r="7">
      <c r="A7" s="13" t="inlineStr">
        <is>
          <t>مفاتيح الشبكة</t>
        </is>
      </c>
      <c r="B7" s="11" t="n">
        <v>4</v>
      </c>
      <c r="C7" s="14" t="n">
        <v>150</v>
      </c>
      <c r="D7" s="15" t="n">
        <v>0.9</v>
      </c>
      <c r="F7" s="10" t="inlineStr">
        <is>
          <t>معامل قدرة UPS (kW/kVA)</t>
        </is>
      </c>
      <c r="G7" s="15" t="n">
        <v>0.9</v>
      </c>
      <c r="K7" s="17" t="inlineStr">
        <is>
          <t>رصاص حمضي سائل</t>
        </is>
      </c>
      <c r="L7" s="16" t="n">
        <v>0.5</v>
      </c>
      <c r="M7" s="11" t="n">
        <v>1</v>
      </c>
    </row>
    <row r="8">
      <c r="A8" s="13" t="inlineStr">
        <is>
          <t>جهاز تسجيل الكاميرات NVR</t>
        </is>
      </c>
      <c r="B8" s="11" t="n">
        <v>1</v>
      </c>
      <c r="C8" s="14" t="n">
        <v>200</v>
      </c>
      <c r="D8" s="15" t="n">
        <v>0.9</v>
      </c>
      <c r="F8" s="10" t="inlineStr">
        <is>
          <t>كفاءة العاكس</t>
        </is>
      </c>
      <c r="G8" s="16" t="n">
        <v>0.93</v>
      </c>
      <c r="K8" s="17" t="inlineStr">
        <is>
          <t>ليثيوم LiFePO4</t>
        </is>
      </c>
      <c r="L8" s="16" t="n">
        <v>0.9</v>
      </c>
      <c r="M8" s="11" t="n">
        <v>2</v>
      </c>
    </row>
    <row r="9">
      <c r="A9" s="13" t="inlineStr">
        <is>
          <t>أجهزة الموظفين</t>
        </is>
      </c>
      <c r="B9" s="11" t="n">
        <v>6</v>
      </c>
      <c r="C9" s="14" t="n">
        <v>250</v>
      </c>
      <c r="D9" s="15" t="n">
        <v>0.95</v>
      </c>
      <c r="F9" s="10" t="inlineStr">
        <is>
          <t>نوع البطارية</t>
        </is>
      </c>
      <c r="G9" s="17" t="inlineStr">
        <is>
          <t>رصاص حمضي مغلق VRLA/AGM</t>
        </is>
      </c>
    </row>
    <row r="10">
      <c r="A10" s="13" t="inlineStr">
        <is>
          <t>شاشات ومراقبة</t>
        </is>
      </c>
      <c r="B10" s="11" t="n">
        <v>6</v>
      </c>
      <c r="C10" s="14" t="n">
        <v>40</v>
      </c>
      <c r="D10" s="15" t="n">
        <v>0.9</v>
      </c>
      <c r="F10" s="10" t="inlineStr">
        <is>
          <t>عامل التقادم والحرارة</t>
        </is>
      </c>
      <c r="G10" s="15" t="n">
        <v>1.25</v>
      </c>
      <c r="K10" s="9" t="inlineStr">
        <is>
          <t>زمن (د)</t>
        </is>
      </c>
      <c r="L10" s="9" t="inlineStr">
        <is>
          <t>VRLA/سائل</t>
        </is>
      </c>
      <c r="M10" s="9" t="inlineStr">
        <is>
          <t>Li</t>
        </is>
      </c>
    </row>
    <row r="11">
      <c r="A11" s="13" t="n"/>
      <c r="B11" s="11" t="n"/>
      <c r="C11" s="14" t="n"/>
      <c r="D11" s="15" t="n"/>
      <c r="F11" s="10" t="inlineStr">
        <is>
          <t>جهد DC للبنك (V)</t>
        </is>
      </c>
      <c r="G11" s="11" t="n">
        <v>96</v>
      </c>
      <c r="H11" s="12" t="inlineStr">
        <is>
          <t>V</t>
        </is>
      </c>
      <c r="K11" s="11" t="n">
        <v>5</v>
      </c>
      <c r="L11" s="15" t="n">
        <v>0.45</v>
      </c>
      <c r="M11" s="15" t="n">
        <v>0.9</v>
      </c>
    </row>
    <row r="12">
      <c r="A12" s="13" t="n"/>
      <c r="B12" s="11" t="n"/>
      <c r="C12" s="14" t="n"/>
      <c r="D12" s="15" t="n"/>
      <c r="F12" s="10" t="inlineStr">
        <is>
          <t>جهد البطارية الواحدة</t>
        </is>
      </c>
      <c r="G12" s="11" t="n">
        <v>12</v>
      </c>
      <c r="H12" s="12" t="inlineStr">
        <is>
          <t>V</t>
        </is>
      </c>
      <c r="K12" s="11" t="n">
        <v>10</v>
      </c>
      <c r="L12" s="15" t="n">
        <v>0.52</v>
      </c>
      <c r="M12" s="15" t="n">
        <v>0.92</v>
      </c>
    </row>
    <row r="13">
      <c r="A13" s="13" t="n"/>
      <c r="B13" s="11" t="n"/>
      <c r="C13" s="14" t="n"/>
      <c r="D13" s="15" t="n"/>
      <c r="F13" s="10" t="inlineStr">
        <is>
          <t>سعة البطارية الواحدة (Ah)</t>
        </is>
      </c>
      <c r="G13" s="11" t="n">
        <v>55</v>
      </c>
      <c r="H13" s="12" t="inlineStr">
        <is>
          <t>Ah</t>
        </is>
      </c>
      <c r="K13" s="11" t="n">
        <v>15</v>
      </c>
      <c r="L13" s="15" t="n">
        <v>0.6</v>
      </c>
      <c r="M13" s="15" t="n">
        <v>0.9399999999999999</v>
      </c>
    </row>
    <row r="14">
      <c r="A14" s="13" t="n"/>
      <c r="B14" s="11" t="n"/>
      <c r="C14" s="14" t="n"/>
      <c r="D14" s="15" t="n"/>
      <c r="F14" s="10" t="inlineStr">
        <is>
          <t>وزن البطارية الواحدة</t>
        </is>
      </c>
      <c r="G14" s="18" t="n">
        <v>17</v>
      </c>
      <c r="H14" s="12" t="inlineStr">
        <is>
          <t>kg</t>
        </is>
      </c>
      <c r="K14" s="11" t="n">
        <v>30</v>
      </c>
      <c r="L14" s="15" t="n">
        <v>0.7</v>
      </c>
      <c r="M14" s="15" t="n">
        <v>0.96</v>
      </c>
    </row>
    <row r="15">
      <c r="A15" s="13" t="n"/>
      <c r="B15" s="11" t="n"/>
      <c r="C15" s="14" t="n"/>
      <c r="D15" s="15" t="n"/>
      <c r="K15" s="11" t="n">
        <v>60</v>
      </c>
      <c r="L15" s="15" t="n">
        <v>0.8</v>
      </c>
      <c r="M15" s="15" t="n">
        <v>0.97</v>
      </c>
    </row>
    <row r="16">
      <c r="A16" s="13" t="n"/>
      <c r="B16" s="11" t="n"/>
      <c r="C16" s="14" t="n"/>
      <c r="D16" s="15" t="n"/>
      <c r="K16" s="11" t="n">
        <v>120</v>
      </c>
      <c r="L16" s="15" t="n">
        <v>0.9</v>
      </c>
      <c r="M16" s="15" t="n">
        <v>0.98</v>
      </c>
    </row>
    <row r="17">
      <c r="A17" s="13" t="n"/>
      <c r="B17" s="11" t="n"/>
      <c r="C17" s="14" t="n"/>
      <c r="D17" s="15" t="n"/>
      <c r="K17" s="11" t="n">
        <v>240</v>
      </c>
      <c r="L17" s="15" t="n">
        <v>0.96</v>
      </c>
      <c r="M17" s="15" t="n">
        <v>1</v>
      </c>
    </row>
    <row r="18">
      <c r="A18" s="13" t="n"/>
      <c r="B18" s="11" t="n"/>
      <c r="C18" s="14" t="n"/>
      <c r="D18" s="15" t="n"/>
      <c r="K18" s="11" t="n">
        <v>480</v>
      </c>
      <c r="L18" s="15" t="n">
        <v>1</v>
      </c>
      <c r="M18" s="15" t="n">
        <v>1</v>
      </c>
    </row>
    <row r="19">
      <c r="A19" s="13" t="n"/>
      <c r="B19" s="11" t="n"/>
      <c r="C19" s="14" t="n"/>
      <c r="D19" s="15" t="n"/>
    </row>
    <row r="20">
      <c r="A20" s="19" t="inlineStr">
        <is>
          <t>الإجمالي (W / VA)</t>
        </is>
      </c>
      <c r="B20" s="20" t="inlineStr"/>
      <c r="C20" s="21">
        <f>SUMPRODUCT(B6:B19,C6:C19)</f>
        <v/>
      </c>
      <c r="D20" s="22">
        <f>IFERROR(C20/SUMPRODUCT(B6:B19,C6:C19/IF(D6:D19=0,1,D6:D19)),"")</f>
        <v/>
      </c>
      <c r="K20" s="9" t="inlineStr">
        <is>
          <t>أحجام UPS kVA</t>
        </is>
      </c>
    </row>
    <row r="21">
      <c r="A21" s="23" t="inlineStr">
        <is>
          <t>الحمل بالـ VA</t>
        </is>
      </c>
      <c r="B21" s="24" t="inlineStr"/>
      <c r="C21" s="21">
        <f>SUMPRODUCT(B6:B19,C6:C19,1/IF(D6:D19=0,1,D6:D19))</f>
        <v/>
      </c>
      <c r="D21" s="24" t="inlineStr"/>
      <c r="K21" s="11" t="n">
        <v>1</v>
      </c>
    </row>
    <row r="22">
      <c r="K22" s="11" t="n">
        <v>2</v>
      </c>
    </row>
    <row r="23">
      <c r="K23" s="11" t="n">
        <v>3</v>
      </c>
    </row>
    <row r="24" ht="22" customHeight="1">
      <c r="A24" s="5" t="inlineStr">
        <is>
          <t>النتائج</t>
        </is>
      </c>
      <c r="B24" s="6" t="n"/>
      <c r="C24" s="6" t="n"/>
      <c r="D24" s="6" t="n"/>
      <c r="K24" s="11" t="n">
        <v>5</v>
      </c>
    </row>
    <row r="25">
      <c r="A25" s="23" t="inlineStr">
        <is>
          <t>حمل التصميم (W)</t>
        </is>
      </c>
      <c r="B25" s="25">
        <f>$C$20*(1+$G$6)</f>
        <v/>
      </c>
      <c r="K25" s="11" t="n">
        <v>6</v>
      </c>
    </row>
    <row r="26">
      <c r="A26" s="23" t="inlineStr">
        <is>
          <t>حمل التصميم (VA)</t>
        </is>
      </c>
      <c r="B26" s="25">
        <f>$C$21*(1+$G$6)</f>
        <v/>
      </c>
      <c r="K26" s="11" t="n">
        <v>10</v>
      </c>
    </row>
    <row r="27">
      <c r="A27" s="23" t="inlineStr">
        <is>
          <t>UPS المطلوب قبل التقريب (kVA)</t>
        </is>
      </c>
      <c r="B27" s="26">
        <f>MAX($C$21*(1+$G$6)/1000,$C$20*(1+$G$6)/1000/$G$7)</f>
        <v/>
      </c>
      <c r="K27" s="11" t="n">
        <v>15</v>
      </c>
    </row>
    <row r="28">
      <c r="A28" s="23" t="inlineStr">
        <is>
          <t>UPS الموصى به (kVA)</t>
        </is>
      </c>
      <c r="B28" s="27">
        <f>IF(MAX($C$21*(1+$G$6)/1000,$C$20*(1+$G$6)/1000/$G$7)&lt;=0,0,IF(MAX($C$21*(1+$G$6)/1000,$C$20*(1+$G$6)/1000/$G$7)&gt;MAX($K$21:$K$41),"—",INDEX($K$21:$K$41,COUNTIF($K$21:$K$41,"&lt;"&amp;MAX($C$21*(1+$G$6)/1000,$C$20*(1+$G$6)/1000/$G$7))+1)))</f>
        <v/>
      </c>
      <c r="K28" s="11" t="n">
        <v>20</v>
      </c>
    </row>
    <row r="29">
      <c r="A29" s="23" t="inlineStr">
        <is>
          <t>معامل السعة عند هذا الزمن</t>
        </is>
      </c>
      <c r="B29" s="26">
        <f>IF($G$5&lt;=$K$11,INDEX($L$11:$M$18,1,INDEX($M$6:$M$8,MATCH(G9,$K$6:$K$8,0))),IF($G$5&gt;=$K$18,INDEX($L$11:$M$18,8,INDEX($M$6:$M$8,MATCH(G9,$K$6:$K$8,0))),INDEX($L$11:$M$18,MATCH($G$5,$K$11:$K$18,1),INDEX($M$6:$M$8,MATCH(G9,$K$6:$K$8,0)))+($G$5-INDEX($K$11:$K$18,MATCH($G$5,$K$11:$K$18,1)))/(INDEX($K$11:$K$18,MATCH($G$5,$K$11:$K$18,1)+1)-INDEX($K$11:$K$18,MATCH($G$5,$K$11:$K$18,1)))*(INDEX($L$11:$M$18,MATCH($G$5,$K$11:$K$18,1)+1,INDEX($M$6:$M$8,MATCH(G9,$K$6:$K$8,0)))-INDEX($L$11:$M$18,MATCH($G$5,$K$11:$K$18,1),INDEX($M$6:$M$8,MATCH(G9,$K$6:$K$8,0))))))</f>
        <v/>
      </c>
      <c r="K29" s="11" t="n">
        <v>30</v>
      </c>
    </row>
    <row r="30">
      <c r="A30" s="23" t="inlineStr">
        <is>
          <t>الطاقة اللازمة من البطاريات (Wh)</t>
        </is>
      </c>
      <c r="B30" s="25">
        <f>$C$20*(1+$G$6)/$G$8*($G$5/60)/INDEX($L$6:$L$8,MATCH(G9,$K$6:$K$8,0))/$B$29*$G$10</f>
        <v/>
      </c>
      <c r="K30" s="11" t="n">
        <v>40</v>
      </c>
    </row>
    <row r="31">
      <c r="A31" s="23" t="inlineStr">
        <is>
          <t>السعة المطلوبة عند جهد البنك (Ah)</t>
        </is>
      </c>
      <c r="B31" s="28">
        <f>$B$30/$G$11</f>
        <v/>
      </c>
      <c r="K31" s="11" t="n">
        <v>60</v>
      </c>
    </row>
    <row r="32">
      <c r="A32" s="23" t="inlineStr">
        <is>
          <t>بطاريات على التوالي (للمجموعة)</t>
        </is>
      </c>
      <c r="B32" s="29">
        <f>ROUNDUP($G$11/$G$12,0)</f>
        <v/>
      </c>
      <c r="K32" s="11" t="n">
        <v>80</v>
      </c>
    </row>
    <row r="33">
      <c r="A33" s="23" t="inlineStr">
        <is>
          <t>عدد المجموعات المتوازية</t>
        </is>
      </c>
      <c r="B33" s="30">
        <f>ROUNDUP($B$31/$G$13,0)</f>
        <v/>
      </c>
      <c r="K33" s="11" t="n">
        <v>100</v>
      </c>
    </row>
    <row r="34">
      <c r="A34" s="23" t="inlineStr">
        <is>
          <t>إجمالي عدد البطاريات</t>
        </is>
      </c>
      <c r="B34" s="31">
        <f>$B$32*$B$33</f>
        <v/>
      </c>
      <c r="K34" s="11" t="n">
        <v>120</v>
      </c>
    </row>
    <row r="35">
      <c r="A35" s="23" t="inlineStr">
        <is>
          <t>الطاقة المركّبة (kWh)</t>
        </is>
      </c>
      <c r="B35" s="32">
        <f>$B$34*$G$12*$G$13/1000</f>
        <v/>
      </c>
      <c r="K35" s="11" t="n">
        <v>160</v>
      </c>
    </row>
    <row r="36">
      <c r="A36" s="23" t="inlineStr">
        <is>
          <t>الوزن التقريبي للبطاريات (kg)</t>
        </is>
      </c>
      <c r="B36" s="25">
        <f>$B$34*$G$14</f>
        <v/>
      </c>
      <c r="K36" s="11" t="n">
        <v>200</v>
      </c>
    </row>
    <row r="37">
      <c r="A37" s="23" t="inlineStr">
        <is>
          <t>تيار الشحن المقترح (A) ≈ C/10</t>
        </is>
      </c>
      <c r="B37" s="32">
        <f>$B$33*$G$13/10</f>
        <v/>
      </c>
      <c r="K37" s="11" t="n">
        <v>250</v>
      </c>
    </row>
    <row r="38">
      <c r="A38" s="23" t="inlineStr">
        <is>
          <t>زمن إعادة الشحن التقريبي (ساعة)</t>
        </is>
      </c>
      <c r="B38" s="32">
        <f>IFERROR(INDEX($L$6:$L$8,MATCH(G9,$K$6:$K$8,0))*$B$33*$G$13*1.15/$B$37,"")</f>
        <v/>
      </c>
      <c r="K38" s="11" t="n">
        <v>300</v>
      </c>
    </row>
    <row r="39">
      <c r="K39" s="11" t="n">
        <v>400</v>
      </c>
    </row>
    <row r="40" ht="22" customHeight="1">
      <c r="A40" s="5" t="inlineStr">
        <is>
          <t>زمن التشغيل بالبطاريات المركّبة</t>
        </is>
      </c>
      <c r="B40" s="6" t="n"/>
      <c r="C40" s="6" t="n"/>
      <c r="D40" s="6" t="n"/>
      <c r="K40" s="11" t="n">
        <v>500</v>
      </c>
    </row>
    <row r="41" ht="32" customHeight="1">
      <c r="A41" s="9" t="inlineStr">
        <is>
          <t>نسبة الحمل</t>
        </is>
      </c>
      <c r="B41" s="9" t="inlineStr">
        <is>
          <t>الحمل (W)</t>
        </is>
      </c>
      <c r="C41" s="9" t="inlineStr">
        <is>
          <t>الزمن (دقيقة)</t>
        </is>
      </c>
      <c r="D41" s="9" t="inlineStr"/>
      <c r="K41" s="11" t="n">
        <v>800</v>
      </c>
    </row>
    <row r="42">
      <c r="A42" s="33" t="n">
        <v>0.25</v>
      </c>
      <c r="B42" s="25">
        <f>$C$20*(1+$G$6)*A42</f>
        <v/>
      </c>
      <c r="C42" s="29">
        <f>IFERROR(($B$34*$G$12*$G$13*INDEX($L$6:$L$8,MATCH(G9,$K$6:$K$8,0))/$G$10*$B$29)/(B42/$G$8)*60,"")</f>
        <v/>
      </c>
      <c r="D42" s="34" t="inlineStr"/>
    </row>
    <row r="43">
      <c r="A43" s="33" t="n">
        <v>0.5</v>
      </c>
      <c r="B43" s="25">
        <f>$C$20*(1+$G$6)*A43</f>
        <v/>
      </c>
      <c r="C43" s="29">
        <f>IFERROR(($B$34*$G$12*$G$13*INDEX($L$6:$L$8,MATCH(G9,$K$6:$K$8,0))/$G$10*$B$29)/(B43/$G$8)*60,"")</f>
        <v/>
      </c>
      <c r="D43" s="34" t="inlineStr"/>
    </row>
    <row r="44">
      <c r="A44" s="33" t="n">
        <v>0.75</v>
      </c>
      <c r="B44" s="25">
        <f>$C$20*(1+$G$6)*A44</f>
        <v/>
      </c>
      <c r="C44" s="29">
        <f>IFERROR(($B$34*$G$12*$G$13*INDEX($L$6:$L$8,MATCH(G9,$K$6:$K$8,0))/$G$10*$B$29)/(B44/$G$8)*60,"")</f>
        <v/>
      </c>
      <c r="D44" s="34" t="inlineStr"/>
    </row>
    <row r="45">
      <c r="A45" s="33" t="n">
        <v>1</v>
      </c>
      <c r="B45" s="25">
        <f>$C$20*(1+$G$6)*A45</f>
        <v/>
      </c>
      <c r="C45" s="29">
        <f>IFERROR(($B$34*$G$12*$G$13*INDEX($L$6:$L$8,MATCH(G9,$K$6:$K$8,0))/$G$10*$B$29)/(B45/$G$8)*60,"")</f>
        <v/>
      </c>
      <c r="D45" s="34" t="inlineStr"/>
    </row>
    <row r="46" ht="28" customHeight="1">
      <c r="A46" s="35" t="inlineStr">
        <is>
          <t>الأزمنة تقريبية بمعامل سعة ثابت لزمن التصميم؛ راجع جداول التفريغ لدى المصنّع.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7">
    <mergeCell ref="A46:D46"/>
    <mergeCell ref="A40:D40"/>
    <mergeCell ref="A2:I2"/>
    <mergeCell ref="F7"/>
    <mergeCell ref="F8"/>
    <mergeCell ref="A4:D4"/>
    <mergeCell ref="F4:I4"/>
    <mergeCell ref="F9"/>
    <mergeCell ref="F12"/>
    <mergeCell ref="A1:I1"/>
    <mergeCell ref="F11"/>
    <mergeCell ref="A24:D24"/>
    <mergeCell ref="F10"/>
    <mergeCell ref="F6"/>
    <mergeCell ref="F5"/>
    <mergeCell ref="F14"/>
    <mergeCell ref="F13"/>
  </mergeCells>
  <dataValidations count="13">
    <dataValidation sqref="B6:B19" showDropDown="0" showInputMessage="0" showErrorMessage="1" allowBlank="1" errorTitle="Sheetaky" error="أدخل رقمًا بين 0 و 1000" type="whole" operator="between">
      <formula1>0</formula1>
      <formula2>1000</formula2>
    </dataValidation>
    <dataValidation sqref="C6:C19" showDropDown="0" showInputMessage="0" showErrorMessage="1" allowBlank="1" errorTitle="Sheetaky" error="أدخل رقمًا بين 0 و 100000" type="decimal" operator="between">
      <formula1>0</formula1>
      <formula2>100000</formula2>
    </dataValidation>
    <dataValidation sqref="D6:D19" showDropDown="0" showInputMessage="0" showErrorMessage="1" allowBlank="1" errorTitle="Sheetaky" error="أدخل رقمًا بين 0.3 و 1" type="decimal" operator="between">
      <formula1>0.3</formula1>
      <formula2>1</formula2>
    </dataValidation>
    <dataValidation sqref="G5" showDropDown="0" showInputMessage="0" showErrorMessage="1" allowBlank="1" errorTitle="Sheetaky" error="أدخل رقمًا بين 1 و 1440" type="whole" operator="between">
      <formula1>1</formula1>
      <formula2>1440</formula2>
    </dataValidation>
    <dataValidation sqref="G6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G7" showDropDown="0" showInputMessage="0" showErrorMessage="1" allowBlank="1" errorTitle="Sheetaky" error="أدخل رقمًا بين 0.7 و 1" type="decimal" operator="between">
      <formula1>0.7</formula1>
      <formula2>1</formula2>
    </dataValidation>
    <dataValidation sqref="G8" showDropDown="0" showInputMessage="0" showErrorMessage="1" allowBlank="1" errorTitle="Sheetaky" error="أدخل رقمًا بين 0.7 و 0.99" type="decimal" operator="between">
      <formula1>0.7</formula1>
      <formula2>0.99</formula2>
    </dataValidation>
    <dataValidation sqref="G10" showDropDown="0" showInputMessage="0" showErrorMessage="1" allowBlank="1" errorTitle="Sheetaky" error="أدخل رقمًا بين 1 و 2" type="decimal" operator="between">
      <formula1>1</formula1>
      <formula2>2</formula2>
    </dataValidation>
    <dataValidation sqref="G11" showDropDown="0" showInputMessage="0" showErrorMessage="1" allowBlank="1" errorTitle="Sheetaky" error="اختر قيمة من القائمة" type="list">
      <formula1>"24,48,96,192,240,288,384,480"</formula1>
    </dataValidation>
    <dataValidation sqref="G12" showDropDown="0" showInputMessage="0" showErrorMessage="1" allowBlank="1" errorTitle="Sheetaky" error="اختر قيمة من القائمة" type="list">
      <formula1>"6,12"</formula1>
    </dataValidation>
    <dataValidation sqref="G13" showDropDown="0" showInputMessage="0" showErrorMessage="1" allowBlank="1" errorTitle="Sheetaky" error="أدخل رقمًا بين 5 و 2000" type="whole" operator="between">
      <formula1>5</formula1>
      <formula2>2000</formula2>
    </dataValidation>
    <dataValidation sqref="G14" showDropDown="0" showInputMessage="0" showErrorMessage="1" allowBlank="1" errorTitle="Sheetaky" error="أدخل رقمًا بين 1 و 500" type="decimal" operator="between">
      <formula1>1</formula1>
      <formula2>500</formula2>
    </dataValidation>
    <dataValidation sqref="G9" showDropDown="0" showInputMessage="0" showErrorMessage="1" allowBlank="1" errorTitle="Sheetaky" error="اختر قيمة من القائمة" type="list">
      <formula1>=$K$6:$K$8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F6B57"/>
    <outlinePr summaryBelow="1" summaryRight="1"/>
    <pageSetUpPr fitToPage="1"/>
  </sheetPr>
  <dimension ref="A1:B23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حاسبة حجم UPS وبنك البطاريات وزمن التشغيل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36" t="inlineStr">
        <is>
          <t>يحسب الشيت حجم UPS من الأحمال المحمية، ثم عدد البطاريات والمجموعات اللازمة لزمن النسخ الاحتياطي مع نوع البطارية وعمق التفريغ والتقادم وأثر معدل التفريغ على السعة.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37" t="n">
        <v>1</v>
      </c>
      <c r="B8" s="36" t="inlineStr">
        <is>
          <t>اكتب الأحمال المحمية بعددها وW للوحدة ومعامل القدرة.</t>
        </is>
      </c>
    </row>
    <row r="9" ht="20" customHeight="1">
      <c r="A9" s="37" t="n">
        <v>2</v>
      </c>
      <c r="B9" s="36" t="inlineStr">
        <is>
          <t>اضبط زمن النسخ الاحتياطي ونوع البطارية وجهد البنك وسعة البطارية الواحدة.</t>
        </is>
      </c>
    </row>
    <row r="10" ht="20" customHeight="1">
      <c r="A10" s="37" t="n">
        <v>3</v>
      </c>
      <c r="B10" s="36" t="inlineStr">
        <is>
          <t>اقرأ UPS الموصى به وعدد البطاريات والمجموعات.</t>
        </is>
      </c>
    </row>
    <row r="11" ht="20" customHeight="1">
      <c r="A11" s="37" t="n">
        <v>4</v>
      </c>
      <c r="B11" s="36" t="inlineStr">
        <is>
          <t>راجع جدول زمن التشغيل عند 25% و50% و75% و100% من الحمل.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13" t="inlineStr"/>
      <c r="B14" s="36" t="inlineStr">
        <is>
          <t>خلية إدخال: اكتب أو اختر قيمتك هنا (خط أزرق على خلفية صفراء).</t>
        </is>
      </c>
    </row>
    <row r="15">
      <c r="A15" s="38" t="inlineStr"/>
      <c r="B15" s="36" t="inlineStr">
        <is>
          <t>خلية محسوبة: معادلة تلقائية، محمية من المسح بالخطأ.</t>
        </is>
      </c>
    </row>
    <row r="16">
      <c r="A16" s="39" t="inlineStr"/>
      <c r="B16" s="36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20" customHeight="1">
      <c r="A19" s="40" t="inlineStr">
        <is>
          <t>•</t>
        </is>
      </c>
      <c r="B19" s="41" t="inlineStr">
        <is>
          <t>معاملات السعة مقابل الزمن قيم تقريبية قابلة للتعديل؛ راجع جداول التفريغ لدى المصنّع.</t>
        </is>
      </c>
    </row>
    <row r="20" ht="20" customHeight="1">
      <c r="A20" s="40" t="inlineStr">
        <is>
          <t>•</t>
        </is>
      </c>
      <c r="B20" s="41" t="inlineStr">
        <is>
          <t>الأفضل ألا يزيد جهد البنك عن قدرة UPS المختار؛ راجع دليل UPS.</t>
        </is>
      </c>
    </row>
    <row r="21" ht="20" customHeight="1">
      <c r="A21" s="40" t="inlineStr">
        <is>
          <t>•</t>
        </is>
      </c>
      <c r="B21" s="41" t="inlineStr">
        <is>
          <t>الأوراق محمية بدون كلمة مرور لحماية المعادلات. لإلغاء الحماية: مراجعة ← إلغاء حماية الورقة.</t>
        </is>
      </c>
    </row>
    <row r="22" ht="20" customHeight="1">
      <c r="A22" s="40" t="inlineStr">
        <is>
          <t>•</t>
        </is>
      </c>
      <c r="B22" s="41" t="inlineStr">
        <is>
          <t>البيانات الموجودة مثال توضيحي، امسحها واكتب بياناتك في الخلايا الصفراء فقط.</t>
        </is>
      </c>
    </row>
    <row r="23" ht="20" customHeight="1">
      <c r="A23" s="40" t="inlineStr">
        <is>
          <t>•</t>
        </is>
      </c>
      <c r="B23" s="41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UPS</dc:title>
  <dcterms:created xmlns:dcterms="http://purl.org/dc/terms/" xmlns:xsi="http://www.w3.org/2001/XMLSchema-instance" xsi:type="dcterms:W3CDTF">2026-10-23T12:32:01Z</dcterms:created>
  <dcterms:modified xmlns:dcterms="http://purl.org/dc/terms/" xmlns:xsi="http://www.w3.org/2001/XMLSchema-instance" xsi:type="dcterms:W3CDTF">2026-10-23T12:32:01Z</dcterms:modified>
</cp:coreProperties>
</file>