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keoff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<sst xmlns="http://schemas.openxmlformats.org/spreadsheetml/2006/main" count="80" uniqueCount="66">
  <si>
    <t xml:space="preserve">Tiles, Ceramic &amp; Porcelain Takeoff</t>
  </si>
  <si>
    <t xml:space="preserve">Net areas, tiles and boxes, adhesive, grout and cost</t>
  </si>
  <si>
    <t xml:space="preserve">Settings</t>
  </si>
  <si>
    <t xml:space="preserve">Tile adhesive per m²</t>
  </si>
  <si>
    <t xml:space="preserve">kg/m²</t>
  </si>
  <si>
    <t xml:space="preserve">Adhesive bag weight</t>
  </si>
  <si>
    <t xml:space="preserve">kg</t>
  </si>
  <si>
    <t xml:space="preserve">Grout per m²</t>
  </si>
  <si>
    <t xml:space="preserve">Grout bag weight</t>
  </si>
  <si>
    <t xml:space="preserve">Areas</t>
  </si>
  <si>
    <t xml:space="preserve">Location</t>
  </si>
  <si>
    <t xml:space="preserve">Type</t>
  </si>
  <si>
    <t xml:space="preserve">Length m</t>
  </si>
  <si>
    <t xml:space="preserve">Width/Height m</t>
  </si>
  <si>
    <t xml:space="preserve">Deduct m²</t>
  </si>
  <si>
    <t xml:space="preserve">Tile cm (a)</t>
  </si>
  <si>
    <t xml:space="preserve">× cm (b)</t>
  </si>
  <si>
    <t xml:space="preserve">Waste</t>
  </si>
  <si>
    <t xml:space="preserve">m² per box</t>
  </si>
  <si>
    <t xml:space="preserve">Price per m²</t>
  </si>
  <si>
    <t xml:space="preserve">Net m²</t>
  </si>
  <si>
    <t xml:space="preserve">Boxes</t>
  </si>
  <si>
    <t xml:space="preserve">Cost</t>
  </si>
  <si>
    <t xml:space="preserve">Tiles</t>
  </si>
  <si>
    <t xml:space="preserve">Living and majlis floor</t>
  </si>
  <si>
    <t xml:space="preserve">Floor</t>
  </si>
  <si>
    <t xml:space="preserve">Bedroom floors</t>
  </si>
  <si>
    <t xml:space="preserve">Bathroom floors</t>
  </si>
  <si>
    <t xml:space="preserve">Bathroom walls</t>
  </si>
  <si>
    <t xml:space="preserve">Wall</t>
  </si>
  <si>
    <t xml:space="preserve">Kitchen wall</t>
  </si>
  <si>
    <t xml:space="preserve">Staircase</t>
  </si>
  <si>
    <t xml:space="preserve">Stairs</t>
  </si>
  <si>
    <t xml:space="preserve">Total</t>
  </si>
  <si>
    <t xml:space="preserve">Summary and materials</t>
  </si>
  <si>
    <t xml:space="preserve">Supplied area (boxes × m² per box)</t>
  </si>
  <si>
    <t xml:space="preserve">m²</t>
  </si>
  <si>
    <t xml:space="preserve">Approx. number of tiles</t>
  </si>
  <si>
    <t xml:space="preserve">tiles</t>
  </si>
  <si>
    <t xml:space="preserve">Adhesive bags</t>
  </si>
  <si>
    <t xml:space="preserve">bags</t>
  </si>
  <si>
    <t xml:space="preserve">Grout bags</t>
  </si>
  <si>
    <t xml:space="preserve">Tile cost</t>
  </si>
  <si>
    <t xml:space="preserve">SAR</t>
  </si>
  <si>
    <t xml:space="preserve">Boxes = net area × (1 + waste) ÷ m² per box, rounded up. Use more waste for large formats and diagonal laying.</t>
  </si>
  <si>
    <t xml:space="preserve">By type</t>
  </si>
  <si>
    <t xml:space="preserve">External</t>
  </si>
  <si>
    <t xml:space="preserve">How to use: Tiles, Ceramic &amp; Porcelain Takeoff</t>
  </si>
  <si>
    <t xml:space="preserve">Sheetaky.com · Ready Excel sheets in Arabic and English</t>
  </si>
  <si>
    <t xml:space="preserve">What is this sheet?</t>
  </si>
  <si>
    <t xml:space="preserve">A tile takeoff per location: net area after openings, boxes with waste, cost, adhesive and grout bags, and a summary by type (floor, wall, stairs, external).</t>
  </si>
  <si>
    <t xml:space="preserve">Steps</t>
  </si>
  <si>
    <t xml:space="preserve">Enter the location and pick its type, then length and width (or height for walls) in meters.</t>
  </si>
  <si>
    <t xml:space="preserve">Enter any deduction: doors, windows or fixtures.</t>
  </si>
  <si>
    <t xml:space="preserve">Enter the tile size in cm, waste, m² per box from the supplier and the price per m².</t>
  </si>
  <si>
    <t xml:space="preserve">Read boxes and cost per row, then the summary and adhesive and grout bags.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</si>
  <si>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</si>
  <si>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</si>
  <si>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</si>
  <si>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</si>
  <si>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</si>
  <si>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</si>
  <si>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Use 5–7% waste for straight laying and 10–15% for large formats, diagonal laying or rooms with many cuts.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</si>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</sst>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#,##0"/>
    <numFmt numFmtId="167" formatCode="0.00"/>
    <numFmt numFmtId="168" formatCode="0.0%"/>
    <numFmt numFmtId="169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4" min="3" style="0" width="8"/>
    <col collapsed="false" customWidth="true" hidden="false" outlineLevel="0" max="6" min="5" style="0" width="9"/>
    <col collapsed="false" customWidth="true" hidden="false" outlineLevel="0" max="8" min="7" style="0" width="8"/>
    <col collapsed="false" customWidth="true" hidden="false" outlineLevel="0" max="10" min="9" style="0" width="10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1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3</v>
      </c>
      <c r="B5" s="4"/>
      <c r="C5" s="4"/>
      <c r="D5" s="5" t="n">
        <v>5</v>
      </c>
      <c r="E5" s="6" t="s">
        <v>4</v>
      </c>
      <c r="F5" s="6"/>
    </row>
    <row r="6" customFormat="false" ht="15" hidden="false" customHeight="true" outlineLevel="0" collapsed="false">
      <c r="A6" s="4" t="s">
        <v>5</v>
      </c>
      <c r="B6" s="4"/>
      <c r="C6" s="4"/>
      <c r="D6" s="7" t="n">
        <v>20</v>
      </c>
      <c r="E6" s="6" t="s">
        <v>6</v>
      </c>
      <c r="F6" s="6"/>
    </row>
    <row r="7" customFormat="false" ht="15" hidden="false" customHeight="true" outlineLevel="0" collapsed="false">
      <c r="A7" s="4" t="s">
        <v>7</v>
      </c>
      <c r="B7" s="4"/>
      <c r="C7" s="4"/>
      <c r="D7" s="8" t="n">
        <v>0.4</v>
      </c>
      <c r="E7" s="6" t="s">
        <v>4</v>
      </c>
      <c r="F7" s="6"/>
    </row>
    <row r="8" customFormat="false" ht="15" hidden="false" customHeight="true" outlineLevel="0" collapsed="false">
      <c r="A8" s="4" t="s">
        <v>8</v>
      </c>
      <c r="B8" s="4"/>
      <c r="C8" s="4"/>
      <c r="D8" s="7" t="n">
        <v>5</v>
      </c>
      <c r="E8" s="6" t="s">
        <v>6</v>
      </c>
      <c r="F8" s="6"/>
    </row>
    <row r="10" customFormat="false" ht="21.75" hidden="false" customHeight="true" outlineLevel="0" collapsed="false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customFormat="false" ht="45.75" hidden="false" customHeight="true" outlineLevel="0" collapsed="false">
      <c r="A11" s="9" t="s">
        <v>10</v>
      </c>
      <c r="B11" s="9" t="s">
        <v>11</v>
      </c>
      <c r="C11" s="9" t="s">
        <v>12</v>
      </c>
      <c r="D11" s="9" t="s">
        <v>13</v>
      </c>
      <c r="E11" s="9" t="s">
        <v>14</v>
      </c>
      <c r="F11" s="9" t="s">
        <v>15</v>
      </c>
      <c r="G11" s="9" t="s">
        <v>16</v>
      </c>
      <c r="H11" s="9" t="s">
        <v>17</v>
      </c>
      <c r="I11" s="9" t="s">
        <v>18</v>
      </c>
      <c r="J11" s="9" t="s">
        <v>19</v>
      </c>
      <c r="K11" s="9" t="s">
        <v>20</v>
      </c>
      <c r="L11" s="9" t="s">
        <v>21</v>
      </c>
      <c r="M11" s="9" t="s">
        <v>22</v>
      </c>
      <c r="N11" s="9" t="s">
        <v>23</v>
      </c>
    </row>
    <row r="12" customFormat="false" ht="15" hidden="false" customHeight="false" outlineLevel="0" collapsed="false">
      <c r="A12" s="10" t="s">
        <v>24</v>
      </c>
      <c r="B12" s="11" t="s">
        <v>25</v>
      </c>
      <c r="C12" s="8" t="n">
        <v>12</v>
      </c>
      <c r="D12" s="8" t="n">
        <v>5</v>
      </c>
      <c r="E12" s="8" t="n">
        <v>0</v>
      </c>
      <c r="F12" s="7" t="n">
        <v>60</v>
      </c>
      <c r="G12" s="7" t="n">
        <v>60</v>
      </c>
      <c r="H12" s="12" t="n">
        <v>0.07</v>
      </c>
      <c r="I12" s="8" t="n">
        <v>1.44</v>
      </c>
      <c r="J12" s="13" t="n">
        <v>75</v>
      </c>
      <c r="K12" s="14" t="n">
        <f aca="false">IF(AND(N(C12)&gt;0,N(D12)&gt;0),MAX(0,C12*D12-N(E12)),0)</f>
        <v>60</v>
      </c>
      <c r="L12" s="15" t="n">
        <f aca="false">IF(AND(K12&gt;0,N(I12)&gt;0),ROUNDUP(K12*(1+N(H12))/I12,0),0)</f>
        <v>45</v>
      </c>
      <c r="M12" s="14" t="n">
        <f aca="false">L12*N(I12)*N(J12)</f>
        <v>4860</v>
      </c>
      <c r="N12" s="15" t="n">
        <f aca="false">IF(AND(K12&gt;0,N(F12)*N(G12)&gt;0),ROUNDUP(K12*(1+N(H12))*10000/(F12*G12),0),0)</f>
        <v>179</v>
      </c>
    </row>
    <row r="13" customFormat="false" ht="15" hidden="false" customHeight="false" outlineLevel="0" collapsed="false">
      <c r="A13" s="10" t="s">
        <v>26</v>
      </c>
      <c r="B13" s="11" t="s">
        <v>25</v>
      </c>
      <c r="C13" s="8" t="n">
        <v>13.5</v>
      </c>
      <c r="D13" s="8" t="n">
        <v>4</v>
      </c>
      <c r="E13" s="8" t="n">
        <v>0</v>
      </c>
      <c r="F13" s="7" t="n">
        <v>60</v>
      </c>
      <c r="G13" s="7" t="n">
        <v>60</v>
      </c>
      <c r="H13" s="12" t="n">
        <v>0.07</v>
      </c>
      <c r="I13" s="8" t="n">
        <v>1.44</v>
      </c>
      <c r="J13" s="13" t="n">
        <v>65</v>
      </c>
      <c r="K13" s="14" t="n">
        <f aca="false">IF(AND(N(C13)&gt;0,N(D13)&gt;0),MAX(0,C13*D13-N(E13)),0)</f>
        <v>54</v>
      </c>
      <c r="L13" s="15" t="n">
        <f aca="false">IF(AND(K13&gt;0,N(I13)&gt;0),ROUNDUP(K13*(1+N(H13))/I13,0),0)</f>
        <v>41</v>
      </c>
      <c r="M13" s="14" t="n">
        <f aca="false">L13*N(I13)*N(J13)</f>
        <v>3837.6</v>
      </c>
      <c r="N13" s="15" t="n">
        <f aca="false">IF(AND(K13&gt;0,N(F13)*N(G13)&gt;0),ROUNDUP(K13*(1+N(H13))*10000/(F13*G13),0),0)</f>
        <v>161</v>
      </c>
    </row>
    <row r="14" customFormat="false" ht="15" hidden="false" customHeight="false" outlineLevel="0" collapsed="false">
      <c r="A14" s="10" t="s">
        <v>27</v>
      </c>
      <c r="B14" s="11" t="s">
        <v>25</v>
      </c>
      <c r="C14" s="8" t="n">
        <v>7.2</v>
      </c>
      <c r="D14" s="8" t="n">
        <v>1.8</v>
      </c>
      <c r="E14" s="8" t="n">
        <v>0</v>
      </c>
      <c r="F14" s="7" t="n">
        <v>30</v>
      </c>
      <c r="G14" s="7" t="n">
        <v>30</v>
      </c>
      <c r="H14" s="12" t="n">
        <v>0.1</v>
      </c>
      <c r="I14" s="8" t="n">
        <v>1.08</v>
      </c>
      <c r="J14" s="13" t="n">
        <v>55</v>
      </c>
      <c r="K14" s="14" t="n">
        <f aca="false">IF(AND(N(C14)&gt;0,N(D14)&gt;0),MAX(0,C14*D14-N(E14)),0)</f>
        <v>12.96</v>
      </c>
      <c r="L14" s="15" t="n">
        <f aca="false">IF(AND(K14&gt;0,N(I14)&gt;0),ROUNDUP(K14*(1+N(H14))/I14,0),0)</f>
        <v>14</v>
      </c>
      <c r="M14" s="14" t="n">
        <f aca="false">L14*N(I14)*N(J14)</f>
        <v>831.6</v>
      </c>
      <c r="N14" s="15" t="n">
        <f aca="false">IF(AND(K14&gt;0,N(F14)*N(G14)&gt;0),ROUNDUP(K14*(1+N(H14))*10000/(F14*G14),0),0)</f>
        <v>159</v>
      </c>
    </row>
    <row r="15" customFormat="false" ht="15" hidden="false" customHeight="false" outlineLevel="0" collapsed="false">
      <c r="A15" s="10" t="s">
        <v>28</v>
      </c>
      <c r="B15" s="11" t="s">
        <v>29</v>
      </c>
      <c r="C15" s="8" t="n">
        <v>25.2</v>
      </c>
      <c r="D15" s="8" t="n">
        <v>2.7</v>
      </c>
      <c r="E15" s="8" t="n">
        <v>4.5</v>
      </c>
      <c r="F15" s="7" t="n">
        <v>30</v>
      </c>
      <c r="G15" s="7" t="n">
        <v>60</v>
      </c>
      <c r="H15" s="12" t="n">
        <v>0.1</v>
      </c>
      <c r="I15" s="8" t="n">
        <v>1.44</v>
      </c>
      <c r="J15" s="13" t="n">
        <v>60</v>
      </c>
      <c r="K15" s="14" t="n">
        <f aca="false">IF(AND(N(C15)&gt;0,N(D15)&gt;0),MAX(0,C15*D15-N(E15)),0)</f>
        <v>63.54</v>
      </c>
      <c r="L15" s="15" t="n">
        <f aca="false">IF(AND(K15&gt;0,N(I15)&gt;0),ROUNDUP(K15*(1+N(H15))/I15,0),0)</f>
        <v>49</v>
      </c>
      <c r="M15" s="14" t="n">
        <f aca="false">L15*N(I15)*N(J15)</f>
        <v>4233.6</v>
      </c>
      <c r="N15" s="15" t="n">
        <f aca="false">IF(AND(K15&gt;0,N(F15)*N(G15)&gt;0),ROUNDUP(K15*(1+N(H15))*10000/(F15*G15),0),0)</f>
        <v>389</v>
      </c>
    </row>
    <row r="16" customFormat="false" ht="15" hidden="false" customHeight="false" outlineLevel="0" collapsed="false">
      <c r="A16" s="10" t="s">
        <v>30</v>
      </c>
      <c r="B16" s="11" t="s">
        <v>29</v>
      </c>
      <c r="C16" s="8" t="n">
        <v>6</v>
      </c>
      <c r="D16" s="8" t="n">
        <v>0.9</v>
      </c>
      <c r="E16" s="8" t="n">
        <v>0</v>
      </c>
      <c r="F16" s="7" t="n">
        <v>30</v>
      </c>
      <c r="G16" s="7" t="n">
        <v>60</v>
      </c>
      <c r="H16" s="12" t="n">
        <v>0.1</v>
      </c>
      <c r="I16" s="8" t="n">
        <v>1.44</v>
      </c>
      <c r="J16" s="13" t="n">
        <v>60</v>
      </c>
      <c r="K16" s="14" t="n">
        <f aca="false">IF(AND(N(C16)&gt;0,N(D16)&gt;0),MAX(0,C16*D16-N(E16)),0)</f>
        <v>5.4</v>
      </c>
      <c r="L16" s="15" t="n">
        <f aca="false">IF(AND(K16&gt;0,N(I16)&gt;0),ROUNDUP(K16*(1+N(H16))/I16,0),0)</f>
        <v>5</v>
      </c>
      <c r="M16" s="14" t="n">
        <f aca="false">L16*N(I16)*N(J16)</f>
        <v>432</v>
      </c>
      <c r="N16" s="15" t="n">
        <f aca="false">IF(AND(K16&gt;0,N(F16)*N(G16)&gt;0),ROUNDUP(K16*(1+N(H16))*10000/(F16*G16),0),0)</f>
        <v>33</v>
      </c>
    </row>
    <row r="17" customFormat="false" ht="15" hidden="false" customHeight="false" outlineLevel="0" collapsed="false">
      <c r="A17" s="10" t="s">
        <v>31</v>
      </c>
      <c r="B17" s="11" t="s">
        <v>32</v>
      </c>
      <c r="C17" s="8" t="n">
        <v>18</v>
      </c>
      <c r="D17" s="8" t="n">
        <v>1.2</v>
      </c>
      <c r="E17" s="8" t="n">
        <v>0</v>
      </c>
      <c r="F17" s="7" t="n">
        <v>120</v>
      </c>
      <c r="G17" s="7" t="n">
        <v>30</v>
      </c>
      <c r="H17" s="12" t="n">
        <v>0.12</v>
      </c>
      <c r="I17" s="8" t="n">
        <v>1.08</v>
      </c>
      <c r="J17" s="13" t="n">
        <v>140</v>
      </c>
      <c r="K17" s="14" t="n">
        <f aca="false">IF(AND(N(C17)&gt;0,N(D17)&gt;0),MAX(0,C17*D17-N(E17)),0)</f>
        <v>21.6</v>
      </c>
      <c r="L17" s="15" t="n">
        <f aca="false">IF(AND(K17&gt;0,N(I17)&gt;0),ROUNDUP(K17*(1+N(H17))/I17,0),0)</f>
        <v>23</v>
      </c>
      <c r="M17" s="14" t="n">
        <f aca="false">L17*N(I17)*N(J17)</f>
        <v>3477.6</v>
      </c>
      <c r="N17" s="15" t="n">
        <f aca="false">IF(AND(K17&gt;0,N(F17)*N(G17)&gt;0),ROUNDUP(K17*(1+N(H17))*10000/(F17*G17),0),0)</f>
        <v>68</v>
      </c>
    </row>
    <row r="18" customFormat="false" ht="15" hidden="false" customHeight="false" outlineLevel="0" collapsed="false">
      <c r="A18" s="10"/>
      <c r="B18" s="11"/>
      <c r="C18" s="8"/>
      <c r="D18" s="8"/>
      <c r="E18" s="8"/>
      <c r="F18" s="7"/>
      <c r="G18" s="7"/>
      <c r="H18" s="12"/>
      <c r="I18" s="8"/>
      <c r="J18" s="13"/>
      <c r="K18" s="14" t="n">
        <f aca="false">IF(AND(N(C18)&gt;0,N(D18)&gt;0),MAX(0,C18*D18-N(E18)),0)</f>
        <v>0</v>
      </c>
      <c r="L18" s="15" t="n">
        <f aca="false">IF(AND(K18&gt;0,N(I18)&gt;0),ROUNDUP(K18*(1+N(H18))/I18,0),0)</f>
        <v>0</v>
      </c>
      <c r="M18" s="14" t="n">
        <f aca="false">L18*N(I18)*N(J18)</f>
        <v>0</v>
      </c>
      <c r="N18" s="15" t="n">
        <f aca="false">IF(AND(K18&gt;0,N(F18)*N(G18)&gt;0),ROUNDUP(K18*(1+N(H18))*10000/(F18*G18),0),0)</f>
        <v>0</v>
      </c>
    </row>
    <row r="19" customFormat="false" ht="15" hidden="false" customHeight="false" outlineLevel="0" collapsed="false">
      <c r="A19" s="10"/>
      <c r="B19" s="11"/>
      <c r="C19" s="8"/>
      <c r="D19" s="8"/>
      <c r="E19" s="8"/>
      <c r="F19" s="7"/>
      <c r="G19" s="7"/>
      <c r="H19" s="12"/>
      <c r="I19" s="8"/>
      <c r="J19" s="13"/>
      <c r="K19" s="14" t="n">
        <f aca="false">IF(AND(N(C19)&gt;0,N(D19)&gt;0),MAX(0,C19*D19-N(E19)),0)</f>
        <v>0</v>
      </c>
      <c r="L19" s="15" t="n">
        <f aca="false">IF(AND(K19&gt;0,N(I19)&gt;0),ROUNDUP(K19*(1+N(H19))/I19,0),0)</f>
        <v>0</v>
      </c>
      <c r="M19" s="14" t="n">
        <f aca="false">L19*N(I19)*N(J19)</f>
        <v>0</v>
      </c>
      <c r="N19" s="15" t="n">
        <f aca="false">IF(AND(K19&gt;0,N(F19)*N(G19)&gt;0),ROUNDUP(K19*(1+N(H19))*10000/(F19*G19),0),0)</f>
        <v>0</v>
      </c>
    </row>
    <row r="20" customFormat="false" ht="15" hidden="false" customHeight="false" outlineLevel="0" collapsed="false">
      <c r="A20" s="10"/>
      <c r="B20" s="11"/>
      <c r="C20" s="8"/>
      <c r="D20" s="8"/>
      <c r="E20" s="8"/>
      <c r="F20" s="7"/>
      <c r="G20" s="7"/>
      <c r="H20" s="12"/>
      <c r="I20" s="8"/>
      <c r="J20" s="13"/>
      <c r="K20" s="14" t="n">
        <f aca="false">IF(AND(N(C20)&gt;0,N(D20)&gt;0),MAX(0,C20*D20-N(E20)),0)</f>
        <v>0</v>
      </c>
      <c r="L20" s="15" t="n">
        <f aca="false">IF(AND(K20&gt;0,N(I20)&gt;0),ROUNDUP(K20*(1+N(H20))/I20,0),0)</f>
        <v>0</v>
      </c>
      <c r="M20" s="14" t="n">
        <f aca="false">L20*N(I20)*N(J20)</f>
        <v>0</v>
      </c>
      <c r="N20" s="15" t="n">
        <f aca="false">IF(AND(K20&gt;0,N(F20)*N(G20)&gt;0),ROUNDUP(K20*(1+N(H20))*10000/(F20*G20),0),0)</f>
        <v>0</v>
      </c>
    </row>
    <row r="21" customFormat="false" ht="15" hidden="false" customHeight="false" outlineLevel="0" collapsed="false">
      <c r="A21" s="10"/>
      <c r="B21" s="11"/>
      <c r="C21" s="8"/>
      <c r="D21" s="8"/>
      <c r="E21" s="8"/>
      <c r="F21" s="7"/>
      <c r="G21" s="7"/>
      <c r="H21" s="12"/>
      <c r="I21" s="8"/>
      <c r="J21" s="13"/>
      <c r="K21" s="14" t="n">
        <f aca="false">IF(AND(N(C21)&gt;0,N(D21)&gt;0),MAX(0,C21*D21-N(E21)),0)</f>
        <v>0</v>
      </c>
      <c r="L21" s="15" t="n">
        <f aca="false">IF(AND(K21&gt;0,N(I21)&gt;0),ROUNDUP(K21*(1+N(H21))/I21,0),0)</f>
        <v>0</v>
      </c>
      <c r="M21" s="14" t="n">
        <f aca="false">L21*N(I21)*N(J21)</f>
        <v>0</v>
      </c>
      <c r="N21" s="15" t="n">
        <f aca="false">IF(AND(K21&gt;0,N(F21)*N(G21)&gt;0),ROUNDUP(K21*(1+N(H21))*10000/(F21*G21),0),0)</f>
        <v>0</v>
      </c>
    </row>
    <row r="22" customFormat="false" ht="15" hidden="false" customHeight="false" outlineLevel="0" collapsed="false">
      <c r="A22" s="10"/>
      <c r="B22" s="11"/>
      <c r="C22" s="8"/>
      <c r="D22" s="8"/>
      <c r="E22" s="8"/>
      <c r="F22" s="7"/>
      <c r="G22" s="7"/>
      <c r="H22" s="12"/>
      <c r="I22" s="8"/>
      <c r="J22" s="13"/>
      <c r="K22" s="14" t="n">
        <f aca="false">IF(AND(N(C22)&gt;0,N(D22)&gt;0),MAX(0,C22*D22-N(E22)),0)</f>
        <v>0</v>
      </c>
      <c r="L22" s="15" t="n">
        <f aca="false">IF(AND(K22&gt;0,N(I22)&gt;0),ROUNDUP(K22*(1+N(H22))/I22,0),0)</f>
        <v>0</v>
      </c>
      <c r="M22" s="14" t="n">
        <f aca="false">L22*N(I22)*N(J22)</f>
        <v>0</v>
      </c>
      <c r="N22" s="15" t="n">
        <f aca="false">IF(AND(K22&gt;0,N(F22)*N(G22)&gt;0),ROUNDUP(K22*(1+N(H22))*10000/(F22*G22),0),0)</f>
        <v>0</v>
      </c>
    </row>
    <row r="23" customFormat="false" ht="15" hidden="false" customHeight="false" outlineLevel="0" collapsed="false">
      <c r="A23" s="10"/>
      <c r="B23" s="11"/>
      <c r="C23" s="8"/>
      <c r="D23" s="8"/>
      <c r="E23" s="8"/>
      <c r="F23" s="7"/>
      <c r="G23" s="7"/>
      <c r="H23" s="12"/>
      <c r="I23" s="8"/>
      <c r="J23" s="13"/>
      <c r="K23" s="14" t="n">
        <f aca="false">IF(AND(N(C23)&gt;0,N(D23)&gt;0),MAX(0,C23*D23-N(E23)),0)</f>
        <v>0</v>
      </c>
      <c r="L23" s="15" t="n">
        <f aca="false">IF(AND(K23&gt;0,N(I23)&gt;0),ROUNDUP(K23*(1+N(H23))/I23,0),0)</f>
        <v>0</v>
      </c>
      <c r="M23" s="14" t="n">
        <f aca="false">L23*N(I23)*N(J23)</f>
        <v>0</v>
      </c>
      <c r="N23" s="15" t="n">
        <f aca="false">IF(AND(K23&gt;0,N(F23)*N(G23)&gt;0),ROUNDUP(K23*(1+N(H23))*10000/(F23*G23),0),0)</f>
        <v>0</v>
      </c>
    </row>
    <row r="24" customFormat="false" ht="15" hidden="false" customHeight="false" outlineLevel="0" collapsed="false">
      <c r="A24" s="10"/>
      <c r="B24" s="11"/>
      <c r="C24" s="8"/>
      <c r="D24" s="8"/>
      <c r="E24" s="8"/>
      <c r="F24" s="7"/>
      <c r="G24" s="7"/>
      <c r="H24" s="12"/>
      <c r="I24" s="8"/>
      <c r="J24" s="13"/>
      <c r="K24" s="14" t="n">
        <f aca="false">IF(AND(N(C24)&gt;0,N(D24)&gt;0),MAX(0,C24*D24-N(E24)),0)</f>
        <v>0</v>
      </c>
      <c r="L24" s="15" t="n">
        <f aca="false">IF(AND(K24&gt;0,N(I24)&gt;0),ROUNDUP(K24*(1+N(H24))/I24,0),0)</f>
        <v>0</v>
      </c>
      <c r="M24" s="14" t="n">
        <f aca="false">L24*N(I24)*N(J24)</f>
        <v>0</v>
      </c>
      <c r="N24" s="15" t="n">
        <f aca="false">IF(AND(K24&gt;0,N(F24)*N(G24)&gt;0),ROUNDUP(K24*(1+N(H24))*10000/(F24*G24),0),0)</f>
        <v>0</v>
      </c>
    </row>
    <row r="25" customFormat="false" ht="15" hidden="false" customHeight="false" outlineLevel="0" collapsed="false">
      <c r="A25" s="10"/>
      <c r="B25" s="11"/>
      <c r="C25" s="8"/>
      <c r="D25" s="8"/>
      <c r="E25" s="8"/>
      <c r="F25" s="7"/>
      <c r="G25" s="7"/>
      <c r="H25" s="12"/>
      <c r="I25" s="8"/>
      <c r="J25" s="13"/>
      <c r="K25" s="14" t="n">
        <f aca="false">IF(AND(N(C25)&gt;0,N(D25)&gt;0),MAX(0,C25*D25-N(E25)),0)</f>
        <v>0</v>
      </c>
      <c r="L25" s="15" t="n">
        <f aca="false">IF(AND(K25&gt;0,N(I25)&gt;0),ROUNDUP(K25*(1+N(H25))/I25,0),0)</f>
        <v>0</v>
      </c>
      <c r="M25" s="14" t="n">
        <f aca="false">L25*N(I25)*N(J25)</f>
        <v>0</v>
      </c>
      <c r="N25" s="15" t="n">
        <f aca="false">IF(AND(K25&gt;0,N(F25)*N(G25)&gt;0),ROUNDUP(K25*(1+N(H25))*10000/(F25*G25),0),0)</f>
        <v>0</v>
      </c>
    </row>
    <row r="26" customFormat="false" ht="15" hidden="false" customHeight="false" outlineLevel="0" collapsed="false">
      <c r="A26" s="10"/>
      <c r="B26" s="11"/>
      <c r="C26" s="8"/>
      <c r="D26" s="8"/>
      <c r="E26" s="8"/>
      <c r="F26" s="7"/>
      <c r="G26" s="7"/>
      <c r="H26" s="12"/>
      <c r="I26" s="8"/>
      <c r="J26" s="13"/>
      <c r="K26" s="14" t="n">
        <f aca="false">IF(AND(N(C26)&gt;0,N(D26)&gt;0),MAX(0,C26*D26-N(E26)),0)</f>
        <v>0</v>
      </c>
      <c r="L26" s="15" t="n">
        <f aca="false">IF(AND(K26&gt;0,N(I26)&gt;0),ROUNDUP(K26*(1+N(H26))/I26,0),0)</f>
        <v>0</v>
      </c>
      <c r="M26" s="14" t="n">
        <f aca="false">L26*N(I26)*N(J26)</f>
        <v>0</v>
      </c>
      <c r="N26" s="15" t="n">
        <f aca="false">IF(AND(K26&gt;0,N(F26)*N(G26)&gt;0),ROUNDUP(K26*(1+N(H26))*10000/(F26*G26),0),0)</f>
        <v>0</v>
      </c>
    </row>
    <row r="27" customFormat="false" ht="15" hidden="false" customHeight="false" outlineLevel="0" collapsed="false">
      <c r="A27" s="10"/>
      <c r="B27" s="11"/>
      <c r="C27" s="8"/>
      <c r="D27" s="8"/>
      <c r="E27" s="8"/>
      <c r="F27" s="7"/>
      <c r="G27" s="7"/>
      <c r="H27" s="12"/>
      <c r="I27" s="8"/>
      <c r="J27" s="13"/>
      <c r="K27" s="14" t="n">
        <f aca="false">IF(AND(N(C27)&gt;0,N(D27)&gt;0),MAX(0,C27*D27-N(E27)),0)</f>
        <v>0</v>
      </c>
      <c r="L27" s="15" t="n">
        <f aca="false">IF(AND(K27&gt;0,N(I27)&gt;0),ROUNDUP(K27*(1+N(H27))/I27,0),0)</f>
        <v>0</v>
      </c>
      <c r="M27" s="14" t="n">
        <f aca="false">L27*N(I27)*N(J27)</f>
        <v>0</v>
      </c>
      <c r="N27" s="15" t="n">
        <f aca="false">IF(AND(K27&gt;0,N(F27)*N(G27)&gt;0),ROUNDUP(K27*(1+N(H27))*10000/(F27*G27),0),0)</f>
        <v>0</v>
      </c>
    </row>
    <row r="28" customFormat="false" ht="15" hidden="false" customHeight="false" outlineLevel="0" collapsed="false">
      <c r="A28" s="10"/>
      <c r="B28" s="11"/>
      <c r="C28" s="8"/>
      <c r="D28" s="8"/>
      <c r="E28" s="8"/>
      <c r="F28" s="7"/>
      <c r="G28" s="7"/>
      <c r="H28" s="12"/>
      <c r="I28" s="8"/>
      <c r="J28" s="13"/>
      <c r="K28" s="14" t="n">
        <f aca="false">IF(AND(N(C28)&gt;0,N(D28)&gt;0),MAX(0,C28*D28-N(E28)),0)</f>
        <v>0</v>
      </c>
      <c r="L28" s="15" t="n">
        <f aca="false">IF(AND(K28&gt;0,N(I28)&gt;0),ROUNDUP(K28*(1+N(H28))/I28,0),0)</f>
        <v>0</v>
      </c>
      <c r="M28" s="14" t="n">
        <f aca="false">L28*N(I28)*N(J28)</f>
        <v>0</v>
      </c>
      <c r="N28" s="15" t="n">
        <f aca="false">IF(AND(K28&gt;0,N(F28)*N(G28)&gt;0),ROUNDUP(K28*(1+N(H28))*10000/(F28*G28),0),0)</f>
        <v>0</v>
      </c>
    </row>
    <row r="29" customFormat="false" ht="15" hidden="false" customHeight="false" outlineLevel="0" collapsed="false">
      <c r="A29" s="10"/>
      <c r="B29" s="11"/>
      <c r="C29" s="8"/>
      <c r="D29" s="8"/>
      <c r="E29" s="8"/>
      <c r="F29" s="7"/>
      <c r="G29" s="7"/>
      <c r="H29" s="12"/>
      <c r="I29" s="8"/>
      <c r="J29" s="13"/>
      <c r="K29" s="14" t="n">
        <f aca="false">IF(AND(N(C29)&gt;0,N(D29)&gt;0),MAX(0,C29*D29-N(E29)),0)</f>
        <v>0</v>
      </c>
      <c r="L29" s="15" t="n">
        <f aca="false">IF(AND(K29&gt;0,N(I29)&gt;0),ROUNDUP(K29*(1+N(H29))/I29,0),0)</f>
        <v>0</v>
      </c>
      <c r="M29" s="14" t="n">
        <f aca="false">L29*N(I29)*N(J29)</f>
        <v>0</v>
      </c>
      <c r="N29" s="15" t="n">
        <f aca="false">IF(AND(K29&gt;0,N(F29)*N(G29)&gt;0),ROUNDUP(K29*(1+N(H29))*10000/(F29*G29),0),0)</f>
        <v>0</v>
      </c>
    </row>
    <row r="30" customFormat="false" ht="15" hidden="false" customHeight="false" outlineLevel="0" collapsed="false">
      <c r="A30" s="16" t="s">
        <v>33</v>
      </c>
      <c r="B30" s="17"/>
      <c r="C30" s="17"/>
      <c r="D30" s="17"/>
      <c r="E30" s="17"/>
      <c r="F30" s="17"/>
      <c r="G30" s="17"/>
      <c r="H30" s="17"/>
      <c r="I30" s="17"/>
      <c r="J30" s="17"/>
      <c r="K30" s="18" t="n">
        <f aca="false">SUM(K12:K29)</f>
        <v>217.5</v>
      </c>
      <c r="L30" s="19" t="n">
        <f aca="false">SUM(L12:L29)</f>
        <v>177</v>
      </c>
      <c r="M30" s="18" t="n">
        <f aca="false">SUM(M12:M29)</f>
        <v>17672.4</v>
      </c>
      <c r="N30" s="19" t="n">
        <f aca="false">SUM(N12:N29)</f>
        <v>989</v>
      </c>
    </row>
    <row r="32" customFormat="false" ht="21.75" hidden="false" customHeight="true" outlineLevel="0" collapsed="false">
      <c r="A32" s="3" t="s">
        <v>34</v>
      </c>
      <c r="B32" s="3"/>
      <c r="C32" s="3"/>
      <c r="D32" s="3"/>
      <c r="E32" s="3"/>
      <c r="F32" s="3"/>
    </row>
    <row r="33" customFormat="false" ht="15" hidden="false" customHeight="true" outlineLevel="0" collapsed="false">
      <c r="A33" s="4" t="s">
        <v>35</v>
      </c>
      <c r="B33" s="4"/>
      <c r="C33" s="4"/>
      <c r="D33" s="18" t="n">
        <f aca="false">SUMPRODUCT(L12:L29,I12:I29)</f>
        <v>241.56</v>
      </c>
      <c r="E33" s="6" t="s">
        <v>36</v>
      </c>
      <c r="F33" s="6"/>
    </row>
    <row r="34" customFormat="false" ht="15" hidden="false" customHeight="true" outlineLevel="0" collapsed="false">
      <c r="A34" s="4" t="s">
        <v>37</v>
      </c>
      <c r="B34" s="4"/>
      <c r="C34" s="4"/>
      <c r="D34" s="15" t="n">
        <f aca="false">$N$30</f>
        <v>989</v>
      </c>
      <c r="E34" s="6" t="s">
        <v>38</v>
      </c>
      <c r="F34" s="6"/>
    </row>
    <row r="35" customFormat="false" ht="15" hidden="false" customHeight="true" outlineLevel="0" collapsed="false">
      <c r="A35" s="4" t="s">
        <v>39</v>
      </c>
      <c r="B35" s="4"/>
      <c r="C35" s="4"/>
      <c r="D35" s="19" t="n">
        <f aca="false">IF($D$6&gt;0,ROUNDUP($K$30*$D$5/$D$6,0),0)</f>
        <v>55</v>
      </c>
      <c r="E35" s="6" t="s">
        <v>40</v>
      </c>
      <c r="F35" s="6"/>
    </row>
    <row r="36" customFormat="false" ht="15" hidden="false" customHeight="true" outlineLevel="0" collapsed="false">
      <c r="A36" s="4" t="s">
        <v>41</v>
      </c>
      <c r="B36" s="4"/>
      <c r="C36" s="4"/>
      <c r="D36" s="19" t="n">
        <f aca="false">IF($D$8&gt;0,ROUNDUP($K$30*$D$7/$D$8,0),0)</f>
        <v>18</v>
      </c>
      <c r="E36" s="6" t="s">
        <v>40</v>
      </c>
      <c r="F36" s="6"/>
    </row>
    <row r="37" customFormat="false" ht="15" hidden="false" customHeight="true" outlineLevel="0" collapsed="false">
      <c r="A37" s="4" t="s">
        <v>42</v>
      </c>
      <c r="B37" s="4"/>
      <c r="C37" s="4"/>
      <c r="D37" s="18" t="n">
        <f aca="false">$M$30</f>
        <v>17672.4</v>
      </c>
      <c r="E37" s="6" t="s">
        <v>43</v>
      </c>
      <c r="F37" s="6"/>
    </row>
    <row r="38" customFormat="false" ht="15" hidden="false" customHeight="true" outlineLevel="0" collapsed="false">
      <c r="A38" s="20" t="s">
        <v>44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customFormat="false" ht="15" hidden="false" customHeight="false" outlineLevel="0" collapsed="false">
      <c r="H39" s="9" t="s">
        <v>45</v>
      </c>
      <c r="I39" s="9" t="s">
        <v>20</v>
      </c>
      <c r="J39" s="9" t="s">
        <v>22</v>
      </c>
    </row>
    <row r="40" customFormat="false" ht="15" hidden="false" customHeight="false" outlineLevel="0" collapsed="false">
      <c r="H40" s="21" t="s">
        <v>25</v>
      </c>
      <c r="I40" s="14" t="n">
        <f aca="false">SUMIF($B$12:$B$29,H40,$K$12:$K$29)</f>
        <v>126.96</v>
      </c>
      <c r="J40" s="14" t="n">
        <f aca="false">SUMIF($B$12:$B$29,H40,$M$12:$M$29)</f>
        <v>9529.2</v>
      </c>
    </row>
    <row r="41" customFormat="false" ht="15" hidden="false" customHeight="false" outlineLevel="0" collapsed="false">
      <c r="H41" s="21" t="s">
        <v>29</v>
      </c>
      <c r="I41" s="14" t="n">
        <f aca="false">SUMIF($B$12:$B$29,H41,$K$12:$K$29)</f>
        <v>68.94</v>
      </c>
      <c r="J41" s="14" t="n">
        <f aca="false">SUMIF($B$12:$B$29,H41,$M$12:$M$29)</f>
        <v>4665.6</v>
      </c>
    </row>
    <row r="42" customFormat="false" ht="15" hidden="false" customHeight="false" outlineLevel="0" collapsed="false">
      <c r="H42" s="21" t="s">
        <v>32</v>
      </c>
      <c r="I42" s="14" t="n">
        <f aca="false">SUMIF($B$12:$B$29,H42,$K$12:$K$29)</f>
        <v>21.6</v>
      </c>
      <c r="J42" s="14" t="n">
        <f aca="false">SUMIF($B$12:$B$29,H42,$M$12:$M$29)</f>
        <v>3477.6</v>
      </c>
    </row>
    <row r="43" customFormat="false" ht="15" hidden="false" customHeight="false" outlineLevel="0" collapsed="false">
      <c r="H43" s="21" t="s">
        <v>46</v>
      </c>
      <c r="I43" s="14" t="n">
        <f aca="false">SUMIF($B$12:$B$29,H43,$K$12:$K$29)</f>
        <v>0</v>
      </c>
      <c r="J43" s="14" t="n">
        <f aca="false">SUMIF($B$12:$B$29,H43,$M$12:$M$29)</f>
        <v>0</v>
      </c>
    </row>
  </sheetData>
  <sheetProtection sheet="true" formatCells="false" formatColumns="false" formatRows="false" sort="false" autoFilter="false"/>
  <mergeCells count="24">
    <mergeCell ref="A1:N1"/>
    <mergeCell ref="A2:N2"/>
    <mergeCell ref="A4:F4"/>
    <mergeCell ref="A5:C5"/>
    <mergeCell ref="E5:F5"/>
    <mergeCell ref="A6:C6"/>
    <mergeCell ref="E6:F6"/>
    <mergeCell ref="A7:C7"/>
    <mergeCell ref="E7:F7"/>
    <mergeCell ref="A8:C8"/>
    <mergeCell ref="E8:F8"/>
    <mergeCell ref="A10:N10"/>
    <mergeCell ref="A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N38"/>
  </mergeCells>
  <dataValidations count="4">
    <dataValidation allowBlank="true" error="Enter a number between 0 and 100000" errorStyle="stop" errorTitle="Sheetaky" operator="between" showDropDown="false" showErrorMessage="true" showInputMessage="false" sqref="D5:D8 C12:G29" type="decimal">
      <formula1>0</formula1>
      <formula2>100000</formula2>
    </dataValidation>
    <dataValidation allowBlank="true" error="Pick a value from the list" errorStyle="stop" errorTitle="Sheetaky" operator="between" showDropDown="false" showErrorMessage="true" showInputMessage="false" sqref="B12:B29" type="list">
      <formula1>"Floor,Wall,Stairs,External"</formula1>
      <formula2>0</formula2>
    </dataValidation>
    <dataValidation allowBlank="true" error="Enter a number between 0 and 0.5" errorStyle="stop" errorTitle="Sheetaky" operator="between" showDropDown="false" showErrorMessage="true" showInputMessage="false" sqref="H12:H29" type="decimal">
      <formula1>0</formula1>
      <formula2>0.5</formula2>
    </dataValidation>
    <dataValidation allowBlank="true" error="Enter a number between 0 and 1000000" errorStyle="stop" errorTitle="Sheetaky" operator="between" showDropDown="false" showErrorMessage="true" showInputMessage="false" sqref="I12:J29" type="decimal">
      <formula1>0</formula1>
      <formula2>1000000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47</v>
      </c>
      <c r="B1" s="1"/>
    </row>
    <row r="2" customFormat="false" ht="18" hidden="false" customHeight="true" outlineLevel="0" collapsed="false">
      <c r="A2" s="2" t="s">
        <v>48</v>
      </c>
      <c r="B2" s="2"/>
    </row>
    <row r="4" customFormat="false" ht="21.75" hidden="false" customHeight="true" outlineLevel="0" collapsed="false">
      <c r="A4" s="3" t="s">
        <v>49</v>
      </c>
      <c r="B4" s="3"/>
    </row>
    <row r="5" customFormat="false" ht="30" hidden="false" customHeight="true" outlineLevel="0" collapsed="false">
      <c r="A5" s="22" t="s">
        <v>50</v>
      </c>
      <c r="B5" s="22"/>
    </row>
    <row r="7" customFormat="false" ht="21.75" hidden="false" customHeight="true" outlineLevel="0" collapsed="false">
      <c r="A7" s="3" t="s">
        <v>51</v>
      </c>
      <c r="B7" s="3"/>
    </row>
    <row r="8" customFormat="false" ht="19.5" hidden="false" customHeight="true" outlineLevel="0" collapsed="false">
      <c r="A8" s="23" t="n">
        <v>1</v>
      </c>
      <c r="B8" s="24" t="s">
        <v>52</v>
      </c>
    </row>
    <row r="9" customFormat="false" ht="19.5" hidden="false" customHeight="true" outlineLevel="0" collapsed="false">
      <c r="A9" s="23" t="n">
        <v>2</v>
      </c>
      <c r="B9" s="24" t="s">
        <v>53</v>
      </c>
    </row>
    <row r="10" customFormat="false" ht="19.5" hidden="false" customHeight="true" outlineLevel="0" collapsed="false">
      <c r="A10" s="23" t="n">
        <v>3</v>
      </c>
      <c r="B10" s="24" t="s">
        <v>54</v>
      </c>
    </row>
    <row r="11" customFormat="false" ht="19.5" hidden="false" customHeight="true" outlineLevel="0" collapsed="false">
      <c r="A11" s="23" t="n">
        <v>4</v>
      </c>
      <c r="B11" s="24" t="s">
        <v>55</v>
      </c>
    </row>
    <row r="13" customFormat="false" ht="21.75" hidden="false" customHeight="true" outlineLevel="0" collapsed="false">
      <c r="A13" s="3" t="s">
        <v>56</v>
      </c>
      <c r="B13" s="3"/>
    </row>
    <row r="14" customFormat="false" ht="15" hidden="false" customHeight="false" outlineLevel="0" collapsed="false">
      <c r="A14" s="10"/>
      <c r="B14" s="24" t="s">
        <v>57</v>
      </c>
    </row>
    <row r="15" customFormat="false" ht="15" hidden="false" customHeight="false" outlineLevel="0" collapsed="false">
      <c r="A15" s="25"/>
      <c r="B15" s="24" t="s">
        <v>58</v>
      </c>
    </row>
    <row r="16" customFormat="false" ht="15" hidden="false" customHeight="false" outlineLevel="0" collapsed="false">
      <c r="A16" s="26"/>
      <c r="B16" s="24" t="s">
        <v>59</v>
      </c>
    </row>
    <row r="18" customFormat="false" ht="21.75" hidden="false" customHeight="true" outlineLevel="0" collapsed="false">
      <c r="A18" s="3" t="s">
        <v>60</v>
      </c>
      <c r="B18" s="3"/>
    </row>
    <row r="19" customFormat="false" ht="30" hidden="false" customHeight="true" outlineLevel="0" collapsed="false">
      <c r="A19" s="27" t="s">
        <v>61</v>
      </c>
      <c r="B19" s="28" t="s">
        <v>62</v>
      </c>
    </row>
    <row r="20" customFormat="false" ht="30" hidden="false" customHeight="true" outlineLevel="0" collapsed="false">
      <c r="A20" s="27" t="s">
        <v>61</v>
      </c>
      <c r="B20" s="28" t="s">
        <v>63</v>
      </c>
    </row>
    <row r="21" customFormat="false" ht="19.5" hidden="false" customHeight="true" outlineLevel="0" collapsed="false">
      <c r="A21" s="27" t="s">
        <v>61</v>
      </c>
      <c r="B21" s="28" t="s">
        <v>64</v>
      </c>
    </row>
    <row r="22" customFormat="false" ht="19.5" hidden="false" customHeight="true" outlineLevel="0" collapsed="false">
      <c r="A22" s="27" t="s">
        <v>61</v>
      </c>
      <c r="B22" s="28" t="s">
        <v>65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2026-10-22T20:56:41Z</dcterms:created>
  <dc:creator>Sheetaky.com</dc:creator>
  <dc:description/>
  <dc:language>en-US</dc:language>
  <cp:lastModifiedBy/>
  <dcterms:modified xsi:type="dcterms:W3CDTF">2026-10-22T20:56:41Z</dcterms:modified>
  <cp:revision>0</cp:revision>
  <dc:subject/>
  <dc:title>TIL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