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طاء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0.0%"/>
    <numFmt numFmtId="166" formatCode="0.000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FFFFFF"/>
      <sz val="10"/>
    </font>
    <font>
      <name val="Arial"/>
      <color rgb="001F4FB5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2" borderId="1" applyAlignment="1" pivotButton="0" quotePrefix="0" xfId="0">
      <alignment horizontal="center" vertical="center" wrapText="1" readingOrder="2"/>
    </xf>
    <xf numFmtId="0" fontId="7" fillId="4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4" fontId="5" fillId="5" borderId="1" applyAlignment="1" applyProtection="1" pivotButton="0" quotePrefix="0" xfId="0">
      <alignment horizontal="center" vertical="center" wrapText="1" readingOrder="2"/>
      <protection locked="0" hidden="0"/>
    </xf>
    <xf numFmtId="4" fontId="6" fillId="6" borderId="1" applyAlignment="1" pivotButton="0" quotePrefix="0" xfId="0">
      <alignment horizontal="center" vertical="center" wrapText="1" readingOrder="2"/>
    </xf>
    <xf numFmtId="165" fontId="5" fillId="5" borderId="1" applyAlignment="1" applyProtection="1" pivotButton="0" quotePrefix="0" xfId="0">
      <alignment horizontal="center" vertical="center" wrapText="1" readingOrder="2"/>
      <protection locked="0" hidden="0"/>
    </xf>
    <xf numFmtId="4" fontId="7" fillId="6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center" vertical="center" wrapText="1" readingOrder="2"/>
    </xf>
    <xf numFmtId="4" fontId="7" fillId="7" borderId="1" applyAlignment="1" pivotButton="0" quotePrefix="0" xfId="0">
      <alignment horizontal="center" vertical="center" wrapText="1" readingOrder="2"/>
    </xf>
    <xf numFmtId="166" fontId="7" fillId="6" borderId="1" applyAlignment="1" pivotButton="0" quotePrefix="0" xfId="0">
      <alignment horizontal="center" vertical="center" wrapText="1" readingOrder="2"/>
    </xf>
    <xf numFmtId="10" fontId="6" fillId="6" borderId="1" applyAlignment="1" pivotButton="0" quotePrefix="0" xfId="0">
      <alignment horizontal="center" vertical="center" wrapText="1" readingOrder="2"/>
    </xf>
    <xf numFmtId="0" fontId="6" fillId="6" borderId="1" applyAlignment="1" pivotButton="0" quotePrefix="0" xfId="0">
      <alignment horizontal="center" vertical="center" wrapText="1" readingOrder="2"/>
    </xf>
    <xf numFmtId="0" fontId="6" fillId="7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center" vertical="center" wrapText="1" readingOrder="2"/>
    </xf>
    <xf numFmtId="0" fontId="6" fillId="7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M31"/>
  <sheetViews>
    <sheetView showGridLines="0" rightToLeft="1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2" customWidth="1" min="2" max="2"/>
    <col width="8" customWidth="1" min="3" max="3"/>
    <col width="10" customWidth="1" min="4" max="4"/>
    <col width="13" customWidth="1" min="5" max="5"/>
    <col width="14" customWidth="1" min="6" max="6"/>
    <col width="9" customWidth="1" min="7" max="7"/>
    <col width="13" customWidth="1" min="8" max="8"/>
    <col width="15" customWidth="1" min="9" max="9"/>
    <col width="4" customWidth="1" min="10" max="10"/>
    <col width="36" customWidth="1" min="11" max="11"/>
    <col width="16" customWidth="1" min="12" max="12"/>
    <col width="8" customWidth="1" min="13" max="13"/>
  </cols>
  <sheetData>
    <row r="1" ht="36" customHeight="1">
      <c r="A1" s="1" t="inlineStr">
        <is>
          <t>بناء سعر العطاء: من التكلفة المباشرة إلى الأسعار البيعية للبنود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اكتب التكلفة المباشرة لكل بند، وأضف المصاريف العامة والتأمين والاحتياطي والربح والضريبة، فتحصل على سعر العطاء وسعر بيع كل بند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3"/>
    <row r="4" ht="22" customHeight="1">
      <c r="A4" s="5" t="inlineStr">
        <is>
          <t>بنود جدول الكميات</t>
        </is>
      </c>
      <c r="B4" s="6" t="n"/>
      <c r="C4" s="6" t="n"/>
      <c r="D4" s="6" t="n"/>
      <c r="E4" s="6" t="n"/>
      <c r="F4" s="6" t="n"/>
      <c r="G4" s="6" t="n"/>
      <c r="H4" s="6" t="n"/>
      <c r="I4" s="6" t="n"/>
    </row>
    <row r="5" ht="44" customHeight="1">
      <c r="A5" s="7" t="inlineStr">
        <is>
          <t>البند</t>
        </is>
      </c>
      <c r="B5" s="7" t="inlineStr">
        <is>
          <t>الوصف</t>
        </is>
      </c>
      <c r="C5" s="7" t="inlineStr">
        <is>
          <t>الوحدة</t>
        </is>
      </c>
      <c r="D5" s="7" t="inlineStr">
        <is>
          <t>الكمية</t>
        </is>
      </c>
      <c r="E5" s="7" t="inlineStr">
        <is>
          <t>التكلفة المباشرة للوحدة</t>
        </is>
      </c>
      <c r="F5" s="7" t="inlineStr">
        <is>
          <t>التكلفة المباشرة</t>
        </is>
      </c>
      <c r="G5" s="7" t="inlineStr">
        <is>
          <t>تعديل السعر %</t>
        </is>
      </c>
      <c r="H5" s="7" t="inlineStr">
        <is>
          <t>سعر البيع للوحدة</t>
        </is>
      </c>
      <c r="I5" s="7" t="inlineStr">
        <is>
          <t>قيمة البيع</t>
        </is>
      </c>
      <c r="K5" s="8" t="inlineStr">
        <is>
          <t>إضافات العطاء</t>
        </is>
      </c>
      <c r="L5" s="6" t="n"/>
    </row>
    <row r="6">
      <c r="A6" s="9" t="inlineStr">
        <is>
          <t>1.1</t>
        </is>
      </c>
      <c r="B6" s="10" t="inlineStr">
        <is>
          <t>حفر عام للأساسات</t>
        </is>
      </c>
      <c r="C6" s="9" t="inlineStr">
        <is>
          <t>م³</t>
        </is>
      </c>
      <c r="D6" s="11" t="n">
        <v>450</v>
      </c>
      <c r="E6" s="12" t="n">
        <v>14.04</v>
      </c>
      <c r="F6" s="13">
        <f>IF(AND(ISNUMBER(D6),ISNUMBER(E6)),ROUND(D6*E6,2),0)</f>
        <v/>
      </c>
      <c r="G6" s="14" t="n"/>
      <c r="H6" s="15">
        <f>IF(ISNUMBER(E6),ROUND(E6*$L$25*(1+N(G6)),2),"")</f>
        <v/>
      </c>
      <c r="I6" s="13">
        <f>IF(AND(ISNUMBER(D6),ISNUMBER(H6)),ROUND(D6*H6,2),0)</f>
        <v/>
      </c>
      <c r="K6" s="16" t="inlineStr">
        <is>
          <t>التكلفة المباشرة</t>
        </is>
      </c>
      <c r="L6" s="15">
        <f>$F$31</f>
        <v/>
      </c>
    </row>
    <row r="7">
      <c r="A7" s="9" t="inlineStr">
        <is>
          <t>1.2</t>
        </is>
      </c>
      <c r="B7" s="10" t="inlineStr">
        <is>
          <t>ردم مدموك</t>
        </is>
      </c>
      <c r="C7" s="9" t="inlineStr">
        <is>
          <t>م³</t>
        </is>
      </c>
      <c r="D7" s="11" t="n">
        <v>300</v>
      </c>
      <c r="E7" s="12" t="n">
        <v>17.16</v>
      </c>
      <c r="F7" s="13">
        <f>IF(AND(ISNUMBER(D7),ISNUMBER(E7)),ROUND(D7*E7,2),0)</f>
        <v/>
      </c>
      <c r="G7" s="14" t="n"/>
      <c r="H7" s="15">
        <f>IF(ISNUMBER(E7),ROUND(E7*$L$25*(1+N(G7)),2),"")</f>
        <v/>
      </c>
      <c r="I7" s="13">
        <f>IF(AND(ISNUMBER(D7),ISNUMBER(H7)),ROUND(D7*H7,2),0)</f>
        <v/>
      </c>
      <c r="K7" s="16" t="inlineStr">
        <is>
          <t>مصاريف الموقع % من المباشرة</t>
        </is>
      </c>
      <c r="L7" s="14" t="n">
        <v>0.06</v>
      </c>
    </row>
    <row r="8">
      <c r="A8" s="9" t="inlineStr">
        <is>
          <t>2.1</t>
        </is>
      </c>
      <c r="B8" s="10" t="inlineStr">
        <is>
          <t>خرسانة عادية</t>
        </is>
      </c>
      <c r="C8" s="9" t="inlineStr">
        <is>
          <t>م³</t>
        </is>
      </c>
      <c r="D8" s="11" t="n">
        <v>40</v>
      </c>
      <c r="E8" s="12" t="n">
        <v>296.4</v>
      </c>
      <c r="F8" s="13">
        <f>IF(AND(ISNUMBER(D8),ISNUMBER(E8)),ROUND(D8*E8,2),0)</f>
        <v/>
      </c>
      <c r="G8" s="14" t="n"/>
      <c r="H8" s="15">
        <f>IF(ISNUMBER(E8),ROUND(E8*$L$25*(1+N(G8)),2),"")</f>
        <v/>
      </c>
      <c r="I8" s="13">
        <f>IF(AND(ISNUMBER(D8),ISNUMBER(H8)),ROUND(D8*H8,2),0)</f>
        <v/>
      </c>
      <c r="K8" s="16" t="inlineStr">
        <is>
          <t>تأمين وضمانات % من المباشرة</t>
        </is>
      </c>
      <c r="L8" s="14" t="n">
        <v>0.015</v>
      </c>
    </row>
    <row r="9">
      <c r="A9" s="9" t="inlineStr">
        <is>
          <t>2.2</t>
        </is>
      </c>
      <c r="B9" s="10" t="inlineStr">
        <is>
          <t>خرسانة مسلحة</t>
        </is>
      </c>
      <c r="C9" s="9" t="inlineStr">
        <is>
          <t>م³</t>
        </is>
      </c>
      <c r="D9" s="11" t="n">
        <v>260</v>
      </c>
      <c r="E9" s="12" t="n">
        <v>405.6</v>
      </c>
      <c r="F9" s="13">
        <f>IF(AND(ISNUMBER(D9),ISNUMBER(E9)),ROUND(D9*E9,2),0)</f>
        <v/>
      </c>
      <c r="G9" s="14" t="n"/>
      <c r="H9" s="15">
        <f>IF(ISNUMBER(E9),ROUND(E9*$L$25*(1+N(G9)),2),"")</f>
        <v/>
      </c>
      <c r="I9" s="13">
        <f>IF(AND(ISNUMBER(D9),ISNUMBER(H9)),ROUND(D9*H9,2),0)</f>
        <v/>
      </c>
      <c r="K9" s="16" t="inlineStr">
        <is>
          <t>مصاريف الموقع</t>
        </is>
      </c>
      <c r="L9" s="13">
        <f>ROUND($L$6*$L$7,2)</f>
        <v/>
      </c>
    </row>
    <row r="10">
      <c r="A10" s="9" t="inlineStr">
        <is>
          <t>2.3</t>
        </is>
      </c>
      <c r="B10" s="10" t="inlineStr">
        <is>
          <t>حديد تسليح</t>
        </is>
      </c>
      <c r="C10" s="9" t="inlineStr">
        <is>
          <t>طن</t>
        </is>
      </c>
      <c r="D10" s="11" t="n">
        <v>30</v>
      </c>
      <c r="E10" s="12" t="n">
        <v>2028</v>
      </c>
      <c r="F10" s="13">
        <f>IF(AND(ISNUMBER(D10),ISNUMBER(E10)),ROUND(D10*E10,2),0)</f>
        <v/>
      </c>
      <c r="G10" s="14" t="n"/>
      <c r="H10" s="15">
        <f>IF(ISNUMBER(E10),ROUND(E10*$L$25*(1+N(G10)),2),"")</f>
        <v/>
      </c>
      <c r="I10" s="13">
        <f>IF(AND(ISNUMBER(D10),ISNUMBER(H10)),ROUND(D10*H10,2),0)</f>
        <v/>
      </c>
      <c r="K10" s="16" t="inlineStr">
        <is>
          <t>التأمين والضمانات</t>
        </is>
      </c>
      <c r="L10" s="13">
        <f>ROUND($L$6*$L$8,2)</f>
        <v/>
      </c>
    </row>
    <row r="11">
      <c r="A11" s="9" t="inlineStr">
        <is>
          <t>2.4</t>
        </is>
      </c>
      <c r="B11" s="10" t="inlineStr">
        <is>
          <t>شدات خشبية</t>
        </is>
      </c>
      <c r="C11" s="9" t="inlineStr">
        <is>
          <t>م²</t>
        </is>
      </c>
      <c r="D11" s="11" t="n">
        <v>1500</v>
      </c>
      <c r="E11" s="12" t="n">
        <v>37.44</v>
      </c>
      <c r="F11" s="13">
        <f>IF(AND(ISNUMBER(D11),ISNUMBER(E11)),ROUND(D11*E11,2),0)</f>
        <v/>
      </c>
      <c r="G11" s="14" t="n"/>
      <c r="H11" s="15">
        <f>IF(ISNUMBER(E11),ROUND(E11*$L$25*(1+N(G11)),2),"")</f>
        <v/>
      </c>
      <c r="I11" s="13">
        <f>IF(AND(ISNUMBER(D11),ISNUMBER(H11)),ROUND(D11*H11,2),0)</f>
        <v/>
      </c>
      <c r="K11" s="16" t="inlineStr">
        <is>
          <t>المجموع الأول</t>
        </is>
      </c>
      <c r="L11" s="15">
        <f>$L$6+$L$9+$L$10</f>
        <v/>
      </c>
    </row>
    <row r="12">
      <c r="A12" s="9" t="inlineStr">
        <is>
          <t>3.1</t>
        </is>
      </c>
      <c r="B12" s="10" t="inlineStr">
        <is>
          <t>مباني بلوك 20 سم</t>
        </is>
      </c>
      <c r="C12" s="9" t="inlineStr">
        <is>
          <t>م²</t>
        </is>
      </c>
      <c r="D12" s="11" t="n">
        <v>1900</v>
      </c>
      <c r="E12" s="12" t="n">
        <v>48.36</v>
      </c>
      <c r="F12" s="13">
        <f>IF(AND(ISNUMBER(D12),ISNUMBER(E12)),ROUND(D12*E12,2),0)</f>
        <v/>
      </c>
      <c r="G12" s="14" t="n"/>
      <c r="H12" s="15">
        <f>IF(ISNUMBER(E12),ROUND(E12*$L$25*(1+N(G12)),2),"")</f>
        <v/>
      </c>
      <c r="I12" s="13">
        <f>IF(AND(ISNUMBER(D12),ISNUMBER(H12)),ROUND(D12*H12,2),0)</f>
        <v/>
      </c>
      <c r="K12" s="16" t="inlineStr">
        <is>
          <t>مصاريف إدارة عامة % من المجموع الأول</t>
        </is>
      </c>
      <c r="L12" s="14" t="n">
        <v>0.05</v>
      </c>
    </row>
    <row r="13">
      <c r="A13" s="9" t="inlineStr">
        <is>
          <t>3.2</t>
        </is>
      </c>
      <c r="B13" s="10" t="inlineStr">
        <is>
          <t>لياسة داخلية وخارجية</t>
        </is>
      </c>
      <c r="C13" s="9" t="inlineStr">
        <is>
          <t>م²</t>
        </is>
      </c>
      <c r="D13" s="11" t="n">
        <v>4200</v>
      </c>
      <c r="E13" s="12" t="n">
        <v>21.84</v>
      </c>
      <c r="F13" s="13">
        <f>IF(AND(ISNUMBER(D13),ISNUMBER(E13)),ROUND(D13*E13,2),0)</f>
        <v/>
      </c>
      <c r="G13" s="14" t="n"/>
      <c r="H13" s="15">
        <f>IF(ISNUMBER(E13),ROUND(E13*$L$25*(1+N(G13)),2),"")</f>
        <v/>
      </c>
      <c r="I13" s="13">
        <f>IF(AND(ISNUMBER(D13),ISNUMBER(H13)),ROUND(D13*H13,2),0)</f>
        <v/>
      </c>
      <c r="K13" s="16" t="inlineStr">
        <is>
          <t>احتياطي % من المجموع الأول</t>
        </is>
      </c>
      <c r="L13" s="14" t="n">
        <v>0.02</v>
      </c>
    </row>
    <row r="14">
      <c r="A14" s="9" t="inlineStr">
        <is>
          <t>3.3</t>
        </is>
      </c>
      <c r="B14" s="10" t="inlineStr">
        <is>
          <t>أرضيات بلاط</t>
        </is>
      </c>
      <c r="C14" s="9" t="inlineStr">
        <is>
          <t>م²</t>
        </is>
      </c>
      <c r="D14" s="11" t="n">
        <v>1100</v>
      </c>
      <c r="E14" s="12" t="n">
        <v>66.3</v>
      </c>
      <c r="F14" s="13">
        <f>IF(AND(ISNUMBER(D14),ISNUMBER(E14)),ROUND(D14*E14,2),0)</f>
        <v/>
      </c>
      <c r="G14" s="14" t="n"/>
      <c r="H14" s="15">
        <f>IF(ISNUMBER(E14),ROUND(E14*$L$25*(1+N(G14)),2),"")</f>
        <v/>
      </c>
      <c r="I14" s="13">
        <f>IF(AND(ISNUMBER(D14),ISNUMBER(H14)),ROUND(D14*H14,2),0)</f>
        <v/>
      </c>
      <c r="K14" s="16" t="inlineStr">
        <is>
          <t>الإدارة العامة</t>
        </is>
      </c>
      <c r="L14" s="13">
        <f>ROUND($L$11*$L$12,2)</f>
        <v/>
      </c>
    </row>
    <row r="15">
      <c r="A15" s="9" t="inlineStr">
        <is>
          <t>3.4</t>
        </is>
      </c>
      <c r="B15" s="10" t="inlineStr">
        <is>
          <t>دهانات</t>
        </is>
      </c>
      <c r="C15" s="9" t="inlineStr">
        <is>
          <t>م²</t>
        </is>
      </c>
      <c r="D15" s="11" t="n">
        <v>4800</v>
      </c>
      <c r="E15" s="12" t="n">
        <v>12.48</v>
      </c>
      <c r="F15" s="13">
        <f>IF(AND(ISNUMBER(D15),ISNUMBER(E15)),ROUND(D15*E15,2),0)</f>
        <v/>
      </c>
      <c r="G15" s="14" t="n"/>
      <c r="H15" s="15">
        <f>IF(ISNUMBER(E15),ROUND(E15*$L$25*(1+N(G15)),2),"")</f>
        <v/>
      </c>
      <c r="I15" s="13">
        <f>IF(AND(ISNUMBER(D15),ISNUMBER(H15)),ROUND(D15*H15,2),0)</f>
        <v/>
      </c>
      <c r="K15" s="16" t="inlineStr">
        <is>
          <t>الاحتياطي</t>
        </is>
      </c>
      <c r="L15" s="13">
        <f>ROUND($L$11*$L$13,2)</f>
        <v/>
      </c>
    </row>
    <row r="16">
      <c r="A16" s="9" t="inlineStr">
        <is>
          <t>4.1</t>
        </is>
      </c>
      <c r="B16" s="10" t="inlineStr">
        <is>
          <t>نقاط كهرباء</t>
        </is>
      </c>
      <c r="C16" s="9" t="inlineStr">
        <is>
          <t>نقطة</t>
        </is>
      </c>
      <c r="D16" s="11" t="n">
        <v>320</v>
      </c>
      <c r="E16" s="12" t="n">
        <v>109.2</v>
      </c>
      <c r="F16" s="13">
        <f>IF(AND(ISNUMBER(D16),ISNUMBER(E16)),ROUND(D16*E16,2),0)</f>
        <v/>
      </c>
      <c r="G16" s="14" t="n"/>
      <c r="H16" s="15">
        <f>IF(ISNUMBER(E16),ROUND(E16*$L$25*(1+N(G16)),2),"")</f>
        <v/>
      </c>
      <c r="I16" s="13">
        <f>IF(AND(ISNUMBER(D16),ISNUMBER(H16)),ROUND(D16*H16,2),0)</f>
        <v/>
      </c>
      <c r="K16" s="16" t="inlineStr">
        <is>
          <t>المجموع الثاني</t>
        </is>
      </c>
      <c r="L16" s="15">
        <f>$L$11+$L$14+$L$15</f>
        <v/>
      </c>
    </row>
    <row r="17">
      <c r="A17" s="9" t="inlineStr">
        <is>
          <t>4.2</t>
        </is>
      </c>
      <c r="B17" s="10" t="inlineStr">
        <is>
          <t>نقاط سباكة</t>
        </is>
      </c>
      <c r="C17" s="9" t="inlineStr">
        <is>
          <t>نقطة</t>
        </is>
      </c>
      <c r="D17" s="11" t="n">
        <v>120</v>
      </c>
      <c r="E17" s="12" t="n">
        <v>148.2</v>
      </c>
      <c r="F17" s="13">
        <f>IF(AND(ISNUMBER(D17),ISNUMBER(E17)),ROUND(D17*E17,2),0)</f>
        <v/>
      </c>
      <c r="G17" s="14" t="n"/>
      <c r="H17" s="15">
        <f>IF(ISNUMBER(E17),ROUND(E17*$L$25*(1+N(G17)),2),"")</f>
        <v/>
      </c>
      <c r="I17" s="13">
        <f>IF(AND(ISNUMBER(D17),ISNUMBER(H17)),ROUND(D17*H17,2),0)</f>
        <v/>
      </c>
      <c r="K17" s="16" t="inlineStr">
        <is>
          <t>الربح % من المجموع الثاني</t>
        </is>
      </c>
      <c r="L17" s="14" t="n">
        <v>0.08</v>
      </c>
    </row>
    <row r="18">
      <c r="A18" s="9" t="inlineStr">
        <is>
          <t>4.3</t>
        </is>
      </c>
      <c r="B18" s="10" t="inlineStr">
        <is>
          <t>نوافذ ألمنيوم</t>
        </is>
      </c>
      <c r="C18" s="9" t="inlineStr">
        <is>
          <t>م²</t>
        </is>
      </c>
      <c r="D18" s="11" t="n">
        <v>210</v>
      </c>
      <c r="E18" s="12" t="n">
        <v>405.6</v>
      </c>
      <c r="F18" s="13">
        <f>IF(AND(ISNUMBER(D18),ISNUMBER(E18)),ROUND(D18*E18,2),0)</f>
        <v/>
      </c>
      <c r="G18" s="14" t="n"/>
      <c r="H18" s="15">
        <f>IF(ISNUMBER(E18),ROUND(E18*$L$25*(1+N(G18)),2),"")</f>
        <v/>
      </c>
      <c r="I18" s="13">
        <f>IF(AND(ISNUMBER(D18),ISNUMBER(H18)),ROUND(D18*H18,2),0)</f>
        <v/>
      </c>
      <c r="K18" s="16" t="inlineStr">
        <is>
          <t>الربح</t>
        </is>
      </c>
      <c r="L18" s="13">
        <f>ROUND($L$16*$L$17,2)</f>
        <v/>
      </c>
    </row>
    <row r="19">
      <c r="A19" s="9" t="inlineStr">
        <is>
          <t>4.4</t>
        </is>
      </c>
      <c r="B19" s="10" t="inlineStr">
        <is>
          <t>أبواب</t>
        </is>
      </c>
      <c r="C19" s="9" t="inlineStr">
        <is>
          <t>عدد</t>
        </is>
      </c>
      <c r="D19" s="11" t="n">
        <v>36</v>
      </c>
      <c r="E19" s="12" t="n">
        <v>608.4</v>
      </c>
      <c r="F19" s="13">
        <f>IF(AND(ISNUMBER(D19),ISNUMBER(E19)),ROUND(D19*E19,2),0)</f>
        <v/>
      </c>
      <c r="G19" s="14" t="n"/>
      <c r="H19" s="15">
        <f>IF(ISNUMBER(E19),ROUND(E19*$L$25*(1+N(G19)),2),"")</f>
        <v/>
      </c>
      <c r="I19" s="13">
        <f>IF(AND(ISNUMBER(D19),ISNUMBER(H19)),ROUND(D19*H19,2),0)</f>
        <v/>
      </c>
      <c r="K19" s="16" t="inlineStr">
        <is>
          <t>سعر العطاء قبل الضريبة</t>
        </is>
      </c>
      <c r="L19" s="17">
        <f>$L$16+$L$18</f>
        <v/>
      </c>
    </row>
    <row r="20">
      <c r="A20" s="9" t="n"/>
      <c r="B20" s="10" t="n"/>
      <c r="C20" s="9" t="n"/>
      <c r="D20" s="11" t="n"/>
      <c r="E20" s="12" t="n"/>
      <c r="F20" s="13">
        <f>IF(AND(ISNUMBER(D20),ISNUMBER(E20)),ROUND(D20*E20,2),0)</f>
        <v/>
      </c>
      <c r="G20" s="14" t="n"/>
      <c r="H20" s="15">
        <f>IF(ISNUMBER(E20),ROUND(E20*$L$25*(1+N(G20)),2),"")</f>
        <v/>
      </c>
      <c r="I20" s="13">
        <f>IF(AND(ISNUMBER(D20),ISNUMBER(H20)),ROUND(D20*H20,2),0)</f>
        <v/>
      </c>
      <c r="K20" s="16" t="inlineStr">
        <is>
          <t>ضريبة القيمة المضافة %</t>
        </is>
      </c>
      <c r="L20" s="14" t="n">
        <v>0.15</v>
      </c>
    </row>
    <row r="21">
      <c r="A21" s="9" t="n"/>
      <c r="B21" s="10" t="n"/>
      <c r="C21" s="9" t="n"/>
      <c r="D21" s="11" t="n"/>
      <c r="E21" s="12" t="n"/>
      <c r="F21" s="13">
        <f>IF(AND(ISNUMBER(D21),ISNUMBER(E21)),ROUND(D21*E21,2),0)</f>
        <v/>
      </c>
      <c r="G21" s="14" t="n"/>
      <c r="H21" s="15">
        <f>IF(ISNUMBER(E21),ROUND(E21*$L$25*(1+N(G21)),2),"")</f>
        <v/>
      </c>
      <c r="I21" s="13">
        <f>IF(AND(ISNUMBER(D21),ISNUMBER(H21)),ROUND(D21*H21,2),0)</f>
        <v/>
      </c>
      <c r="K21" s="16" t="inlineStr">
        <is>
          <t>الضريبة</t>
        </is>
      </c>
      <c r="L21" s="13">
        <f>ROUND($L$19*$L$20,2)</f>
        <v/>
      </c>
    </row>
    <row r="22">
      <c r="A22" s="9" t="n"/>
      <c r="B22" s="10" t="n"/>
      <c r="C22" s="9" t="n"/>
      <c r="D22" s="11" t="n"/>
      <c r="E22" s="12" t="n"/>
      <c r="F22" s="13">
        <f>IF(AND(ISNUMBER(D22),ISNUMBER(E22)),ROUND(D22*E22,2),0)</f>
        <v/>
      </c>
      <c r="G22" s="14" t="n"/>
      <c r="H22" s="15">
        <f>IF(ISNUMBER(E22),ROUND(E22*$L$25*(1+N(G22)),2),"")</f>
        <v/>
      </c>
      <c r="I22" s="13">
        <f>IF(AND(ISNUMBER(D22),ISNUMBER(H22)),ROUND(D22*H22,2),0)</f>
        <v/>
      </c>
      <c r="K22" s="16" t="inlineStr">
        <is>
          <t>الإجمالي شامل الضريبة</t>
        </is>
      </c>
      <c r="L22" s="17">
        <f>$L$19+$L$21</f>
        <v/>
      </c>
    </row>
    <row r="23">
      <c r="A23" s="9" t="n"/>
      <c r="B23" s="10" t="n"/>
      <c r="C23" s="9" t="n"/>
      <c r="D23" s="11" t="n"/>
      <c r="E23" s="12" t="n"/>
      <c r="F23" s="13">
        <f>IF(AND(ISNUMBER(D23),ISNUMBER(E23)),ROUND(D23*E23,2),0)</f>
        <v/>
      </c>
      <c r="G23" s="14" t="n"/>
      <c r="H23" s="15">
        <f>IF(ISNUMBER(E23),ROUND(E23*$L$25*(1+N(G23)),2),"")</f>
        <v/>
      </c>
      <c r="I23" s="13">
        <f>IF(AND(ISNUMBER(D23),ISNUMBER(H23)),ROUND(D23*H23,2),0)</f>
        <v/>
      </c>
    </row>
    <row r="24">
      <c r="A24" s="9" t="n"/>
      <c r="B24" s="10" t="n"/>
      <c r="C24" s="9" t="n"/>
      <c r="D24" s="11" t="n"/>
      <c r="E24" s="12" t="n"/>
      <c r="F24" s="13">
        <f>IF(AND(ISNUMBER(D24),ISNUMBER(E24)),ROUND(D24*E24,2),0)</f>
        <v/>
      </c>
      <c r="G24" s="14" t="n"/>
      <c r="H24" s="15">
        <f>IF(ISNUMBER(E24),ROUND(E24*$L$25*(1+N(G24)),2),"")</f>
        <v/>
      </c>
      <c r="I24" s="13">
        <f>IF(AND(ISNUMBER(D24),ISNUMBER(H24)),ROUND(D24*H24,2),0)</f>
        <v/>
      </c>
      <c r="K24" s="8" t="inlineStr">
        <is>
          <t>مؤشرات</t>
        </is>
      </c>
      <c r="L24" s="6" t="n"/>
    </row>
    <row r="25">
      <c r="A25" s="9" t="n"/>
      <c r="B25" s="10" t="n"/>
      <c r="C25" s="9" t="n"/>
      <c r="D25" s="11" t="n"/>
      <c r="E25" s="12" t="n"/>
      <c r="F25" s="13">
        <f>IF(AND(ISNUMBER(D25),ISNUMBER(E25)),ROUND(D25*E25,2),0)</f>
        <v/>
      </c>
      <c r="G25" s="14" t="n"/>
      <c r="H25" s="15">
        <f>IF(ISNUMBER(E25),ROUND(E25*$L$25*(1+N(G25)),2),"")</f>
        <v/>
      </c>
      <c r="I25" s="13">
        <f>IF(AND(ISNUMBER(D25),ISNUMBER(H25)),ROUND(D25*H25,2),0)</f>
        <v/>
      </c>
      <c r="K25" s="16" t="inlineStr">
        <is>
          <t>معامل التحميل (السعر ÷ المباشرة)</t>
        </is>
      </c>
      <c r="L25" s="18">
        <f>IF($L$6&gt;0,$L$19/$L$6,0)</f>
        <v/>
      </c>
    </row>
    <row r="26">
      <c r="A26" s="9" t="n"/>
      <c r="B26" s="10" t="n"/>
      <c r="C26" s="9" t="n"/>
      <c r="D26" s="11" t="n"/>
      <c r="E26" s="12" t="n"/>
      <c r="F26" s="13">
        <f>IF(AND(ISNUMBER(D26),ISNUMBER(E26)),ROUND(D26*E26,2),0)</f>
        <v/>
      </c>
      <c r="G26" s="14" t="n"/>
      <c r="H26" s="15">
        <f>IF(ISNUMBER(E26),ROUND(E26*$L$25*(1+N(G26)),2),"")</f>
        <v/>
      </c>
      <c r="I26" s="13">
        <f>IF(AND(ISNUMBER(D26),ISNUMBER(H26)),ROUND(D26*H26,2),0)</f>
        <v/>
      </c>
      <c r="K26" s="16" t="inlineStr">
        <is>
          <t>نسبة التحميل على المباشرة</t>
        </is>
      </c>
      <c r="L26" s="19">
        <f>$L$25-1</f>
        <v/>
      </c>
    </row>
    <row r="27">
      <c r="A27" s="9" t="n"/>
      <c r="B27" s="10" t="n"/>
      <c r="C27" s="9" t="n"/>
      <c r="D27" s="11" t="n"/>
      <c r="E27" s="12" t="n"/>
      <c r="F27" s="13">
        <f>IF(AND(ISNUMBER(D27),ISNUMBER(E27)),ROUND(D27*E27,2),0)</f>
        <v/>
      </c>
      <c r="G27" s="14" t="n"/>
      <c r="H27" s="15">
        <f>IF(ISNUMBER(E27),ROUND(E27*$L$25*(1+N(G27)),2),"")</f>
        <v/>
      </c>
      <c r="I27" s="13">
        <f>IF(AND(ISNUMBER(D27),ISNUMBER(H27)),ROUND(D27*H27,2),0)</f>
        <v/>
      </c>
      <c r="K27" s="16" t="inlineStr">
        <is>
          <t>هامش الربح من سعر البيع</t>
        </is>
      </c>
      <c r="L27" s="19">
        <f>IF($L$19&gt;0,$L$18/$L$19,0)</f>
        <v/>
      </c>
    </row>
    <row r="28">
      <c r="A28" s="9" t="n"/>
      <c r="B28" s="10" t="n"/>
      <c r="C28" s="9" t="n"/>
      <c r="D28" s="11" t="n"/>
      <c r="E28" s="12" t="n"/>
      <c r="F28" s="13">
        <f>IF(AND(ISNUMBER(D28),ISNUMBER(E28)),ROUND(D28*E28,2),0)</f>
        <v/>
      </c>
      <c r="G28" s="14" t="n"/>
      <c r="H28" s="15">
        <f>IF(ISNUMBER(E28),ROUND(E28*$L$25*(1+N(G28)),2),"")</f>
        <v/>
      </c>
      <c r="I28" s="13">
        <f>IF(AND(ISNUMBER(D28),ISNUMBER(H28)),ROUND(D28*H28,2),0)</f>
        <v/>
      </c>
      <c r="K28" s="16" t="inlineStr">
        <is>
          <t>فرق جدول البيع عن سعر العطاء</t>
        </is>
      </c>
      <c r="L28" s="13">
        <f>$I$31-$L$19</f>
        <v/>
      </c>
    </row>
    <row r="29">
      <c r="A29" s="9" t="n"/>
      <c r="B29" s="10" t="n"/>
      <c r="C29" s="9" t="n"/>
      <c r="D29" s="11" t="n"/>
      <c r="E29" s="12" t="n"/>
      <c r="F29" s="13">
        <f>IF(AND(ISNUMBER(D29),ISNUMBER(E29)),ROUND(D29*E29,2),0)</f>
        <v/>
      </c>
      <c r="G29" s="14" t="n"/>
      <c r="H29" s="15">
        <f>IF(ISNUMBER(E29),ROUND(E29*$L$25*(1+N(G29)),2),"")</f>
        <v/>
      </c>
      <c r="I29" s="13">
        <f>IF(AND(ISNUMBER(D29),ISNUMBER(H29)),ROUND(D29*H29,2),0)</f>
        <v/>
      </c>
      <c r="K29" s="16" t="inlineStr">
        <is>
          <t>حالة التطابق</t>
        </is>
      </c>
      <c r="L29" s="20">
        <f>IF(ABS($L$28)&lt;=MAX(1,$L$19*0.001),"مطابق ✓","غير مطابق: راجع التعديلات ✗")</f>
        <v/>
      </c>
    </row>
    <row r="30">
      <c r="A30" s="9" t="n"/>
      <c r="B30" s="10" t="n"/>
      <c r="C30" s="9" t="n"/>
      <c r="D30" s="11" t="n"/>
      <c r="E30" s="12" t="n"/>
      <c r="F30" s="13">
        <f>IF(AND(ISNUMBER(D30),ISNUMBER(E30)),ROUND(D30*E30,2),0)</f>
        <v/>
      </c>
      <c r="G30" s="14" t="n"/>
      <c r="H30" s="15">
        <f>IF(ISNUMBER(E30),ROUND(E30*$L$25*(1+N(G30)),2),"")</f>
        <v/>
      </c>
      <c r="I30" s="13">
        <f>IF(AND(ISNUMBER(D30),ISNUMBER(H30)),ROUND(D30*H30,2),0)</f>
        <v/>
      </c>
    </row>
    <row r="31">
      <c r="A31" s="21" t="inlineStr"/>
      <c r="B31" s="22" t="inlineStr">
        <is>
          <t>الإجمالي</t>
        </is>
      </c>
      <c r="C31" s="23" t="inlineStr"/>
      <c r="D31" s="23" t="inlineStr"/>
      <c r="E31" s="23" t="inlineStr"/>
      <c r="F31" s="17">
        <f>SUM(F6:F30)</f>
        <v/>
      </c>
      <c r="G31" s="23" t="inlineStr"/>
      <c r="H31" s="23" t="inlineStr"/>
      <c r="I31" s="17">
        <f>SUM(I6:I30)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1:M1"/>
    <mergeCell ref="K24:L24"/>
    <mergeCell ref="K5:L5"/>
    <mergeCell ref="A4:I4"/>
    <mergeCell ref="A2:M2"/>
  </mergeCells>
  <dataValidations count="6">
    <dataValidation sqref="D6:E30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  <dataValidation sqref="G6:G30" showDropDown="0" showInputMessage="0" showErrorMessage="1" allowBlank="1" errorTitle="Sheetaky" error="أدخل رقمًا بين -0.5 و 2" type="decimal" operator="between">
      <formula1>-0.5</formula1>
      <formula2>2</formula2>
    </dataValidation>
    <dataValidation sqref="L7:L8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L12:L13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L17" showDropDown="0" showInputMessage="0" showErrorMessage="1" allowBlank="1" errorTitle="Sheetaky" error="أدخل رقمًا بين 0 و 2" type="decimal" operator="between">
      <formula1>0</formula1>
      <formula2>2</formula2>
    </dataValidation>
    <dataValidation sqref="L20" showDropDown="0" showInputMessage="0" showErrorMessage="1" allowBlank="1" errorTitle="Sheetaky" error="أدخل رقمًا بين 0 و 1" type="decimal" operator="between">
      <formula1>0</formula1>
      <formula2>1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بناء سعر العطاء: من التكلفة المباشرة إلى الأسعار البيعية للبنود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45" customHeight="1">
      <c r="A5" s="24" t="inlineStr">
        <is>
          <t>يبني الشيت سعر العطاء من التكلفة المباشرة: يضيف مصاريف الموقع والتأمين والضمانات، ثم الإدارة العامة والاحتياطي، ثم الربح والضريبة، ويحسب معامل التحميل ويوزعه على بنود جدول الكميات لتخرج بسعر بيع لكل بند يجمع إلى سعر العطاء.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20" customHeight="1">
      <c r="A8" s="25" t="n">
        <v>1</v>
      </c>
      <c r="B8" s="24" t="inlineStr">
        <is>
          <t>اكتب بنود الكميات وكمياتها والتكلفة المباشرة لكل وحدة (مواد وعمالة ومعدات ومقاولو باطن).</t>
        </is>
      </c>
    </row>
    <row r="9" ht="20" customHeight="1">
      <c r="A9" s="25" t="n">
        <v>2</v>
      </c>
      <c r="B9" s="24" t="inlineStr">
        <is>
          <t>اكتب نسب المصاريف والاحتياطي والربح والضريبة في اللوحة اليمنى.</t>
        </is>
      </c>
    </row>
    <row r="10" ht="20" customHeight="1">
      <c r="A10" s="25" t="n">
        <v>3</v>
      </c>
      <c r="B10" s="24" t="inlineStr">
        <is>
          <t>اقرأ سعر العطاء ومعامل التحميل وسعر بيع كل بند.</t>
        </is>
      </c>
    </row>
    <row r="11" ht="30" customHeight="1">
      <c r="A11" s="25" t="n">
        <v>4</v>
      </c>
      <c r="B11" s="24" t="inlineStr">
        <is>
          <t>إن أردت رفع سعر بند وخفض آخر (تحميل مقدم) فاستخدم عمود التعديل، وراقب حالة التطابق حتى لا يختلف المجموع عن سعر العطاء.</t>
        </is>
      </c>
    </row>
    <row r="12"/>
    <row r="13" ht="22" customHeight="1">
      <c r="A13" s="5" t="inlineStr">
        <is>
          <t>دليل الألوان</t>
        </is>
      </c>
      <c r="B13" s="6" t="n"/>
    </row>
    <row r="14">
      <c r="A14" s="10" t="inlineStr"/>
      <c r="B14" s="24" t="inlineStr">
        <is>
          <t>خلية إدخال: اكتب أو اختر قيمتك هنا (خط أزرق على خلفية صفراء).</t>
        </is>
      </c>
    </row>
    <row r="15">
      <c r="A15" s="26" t="inlineStr"/>
      <c r="B15" s="24" t="inlineStr">
        <is>
          <t>خلية محسوبة: معادلة تلقائية، محمية من المسح بالخطأ.</t>
        </is>
      </c>
    </row>
    <row r="16">
      <c r="A16" s="27" t="inlineStr"/>
      <c r="B16" s="24" t="inlineStr">
        <is>
          <t>عناوين الجداول والأقسام.</t>
        </is>
      </c>
    </row>
    <row r="17"/>
    <row r="18" ht="22" customHeight="1">
      <c r="A18" s="5" t="inlineStr">
        <is>
          <t>ملاحظات مهمة</t>
        </is>
      </c>
      <c r="B18" s="6" t="n"/>
    </row>
    <row r="19" ht="20" customHeight="1">
      <c r="A19" s="28" t="inlineStr">
        <is>
          <t>•</t>
        </is>
      </c>
      <c r="B19" s="29" t="inlineStr">
        <is>
          <t>التكلفة المباشرة يجب أن تأتي من تحليل أسعار حقيقي؛ شيت «تحليل سعر الوحدة» في الموقع يساعدك.</t>
        </is>
      </c>
    </row>
    <row r="20" ht="20" customHeight="1">
      <c r="A20" s="28" t="inlineStr">
        <is>
          <t>•</t>
        </is>
      </c>
      <c r="B20" s="29" t="inlineStr">
        <is>
          <t>النسب في المثال توضيحية، وتختلف بحسب شركتك ونوع المشروع والمخاطر.</t>
        </is>
      </c>
    </row>
    <row r="21" ht="20" customHeight="1">
      <c r="A21" s="28" t="inlineStr">
        <is>
          <t>•</t>
        </is>
      </c>
      <c r="B21" s="29" t="inlineStr">
        <is>
          <t>الاحتياطي ليس ربحًا؛ هو غطاء للمخاطر المقدّرة، فلا تتنازل عنه بسهولة أثناء التفاوض.</t>
        </is>
      </c>
    </row>
    <row r="22" ht="20" customHeight="1">
      <c r="A22" s="28" t="inlineStr">
        <is>
          <t>•</t>
        </is>
      </c>
      <c r="B22" s="29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28" t="inlineStr">
        <is>
          <t>•</t>
        </is>
      </c>
      <c r="B23" s="29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28" t="inlineStr">
        <is>
          <t>•</t>
        </is>
      </c>
      <c r="B24" s="29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TND</dc:title>
  <dcterms:created xmlns:dcterms="http://purl.org/dc/terms/" xmlns:xsi="http://www.w3.org/2001/XMLSchema-instance" xsi:type="dcterms:W3CDTF">2026-10-23T01:12:46Z</dcterms:created>
  <dcterms:modified xmlns:dcterms="http://purl.org/dc/terms/" xmlns:xsi="http://www.w3.org/2001/XMLSchema-instance" xsi:type="dcterms:W3CDTF">2026-10-23T01:12:46Z</dcterms:modified>
</cp:coreProperties>
</file>