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ertificates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<sst xmlns="http://schemas.openxmlformats.org/spreadsheetml/2006/main" count="59" uniqueCount="54">
  <si>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 xml:space="preserve">Subcontractor Payment Certificates Tracker</t>
  </si>
  <si>
    <t xml:space="preserve">Work done, retention, advance recovery, VAT, paid and outstanding</t>
  </si>
  <si>
    <t xml:space="preserve">Contract details</t>
  </si>
  <si>
    <t xml:space="preserve">Subcontractor</t>
  </si>
  <si>
    <t xml:space="preserve">Al Itqan Contracting</t>
  </si>
  <si>
    <t xml:space="preserve">Scope</t>
  </si>
  <si>
    <t xml:space="preserve">Blockwork and plaster</t>
  </si>
  <si>
    <t xml:space="preserve">Contract value excl. VAT</t>
  </si>
  <si>
    <t xml:space="preserve">Retention</t>
  </si>
  <si>
    <t xml:space="preserve">Advance payment (% of contract)</t>
  </si>
  <si>
    <t xml:space="preserve">Recovery rate per certificate</t>
  </si>
  <si>
    <t xml:space="preserve">VAT rate</t>
  </si>
  <si>
    <t xml:space="preserve">Advance amount</t>
  </si>
  <si>
    <t xml:space="preserve">Certificates log</t>
  </si>
  <si>
    <t xml:space="preserve">No.</t>
  </si>
  <si>
    <t xml:space="preserve">Cert. date</t>
  </si>
  <si>
    <t xml:space="preserve">Cumulative work done</t>
  </si>
  <si>
    <t xml:space="preserve">This period</t>
  </si>
  <si>
    <t xml:space="preserve">Advance recovery</t>
  </si>
  <si>
    <t xml:space="preserve">Net before VAT</t>
  </si>
  <si>
    <t xml:space="preserve">VAT</t>
  </si>
  <si>
    <t xml:space="preserve">Amount due</t>
  </si>
  <si>
    <t xml:space="preserve">Paid</t>
  </si>
  <si>
    <t xml:space="preserve">Paid on</t>
  </si>
  <si>
    <t xml:space="preserve">Outstanding</t>
  </si>
  <si>
    <t xml:space="preserve">Total</t>
  </si>
  <si>
    <t xml:space="preserve">Summary</t>
  </si>
  <si>
    <t xml:space="preserve">Work done to date</t>
  </si>
  <si>
    <t xml:space="preserve">Financial progress</t>
  </si>
  <si>
    <t xml:space="preserve">Retention held</t>
  </si>
  <si>
    <t xml:space="preserve">Advance still to recover</t>
  </si>
  <si>
    <t xml:space="preserve">Total due incl. VAT</t>
  </si>
  <si>
    <t xml:space="preserve">Total paid</t>
  </si>
  <si>
    <t xml:space="preserve">Contract value remaining</t>
  </si>
  <si>
    <t xml:space="preserve">This period = current cumulative − highest previous cumulative. Recovery = recovery rate × this period, capped at the advance still due. Red: a cumulative lower than before.</t>
  </si>
  <si>
    <t xml:space="preserve">How to use: Subcontractor Payment Certificates Tracker</t>
  </si>
  <si>
    <t xml:space="preserve">Sheetaky.com · Ready Excel sheets in Arabic and English</t>
  </si>
  <si>
    <t xml:space="preserve">What is this sheet?</t>
  </si>
  <si>
    <t xml:space="preserve">A tracker for subcontractor payment certificates: enter the cumulative work done on each certificate and it calculates this period, retention, advance recovery, VAT and the amount due; record what you paid to see the outstanding balance, with a summary, progress and a chart.</t>
  </si>
  <si>
    <t xml:space="preserve">Steps</t>
  </si>
  <si>
    <t xml:space="preserve">Enter the contract details: value, retention, advance, recovery and VAT rates.</t>
  </si>
  <si>
    <t xml:space="preserve">For each certificate enter its number, date and the cumulative work done to date.</t>
  </si>
  <si>
    <t xml:space="preserve">When you pay, enter the amount and the date.</t>
  </si>
  <si>
    <t xml:space="preserve">Check the summary: retention held, advance to recover, paid and outstanding.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</si>
  <si>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</si>
  <si>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</si>
  <si>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</si>
  <si>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</si>
  <si>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</si>
  <si>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</si>
  <si>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Retention is usually released at practical or final completion per the contract; record its release as a separate payment.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</si>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</sst>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%"/>
    <numFmt numFmtId="167" formatCode="#,##0"/>
    <numFmt numFmtId="168" formatCode="yyyy\-mm\-d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DECC8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8A5A00"/>
      </font>
      <fill>
        <patternFill>
          <bgColor rgb="FFFDECC8"/>
        </patternFill>
      </fill>
    </dxf>
    <dxf>
      <font>
        <name val="Arial"/>
        <charset val="1"/>
        <family val="0"/>
        <b val="1"/>
        <color rgb="FF9C2B1F"/>
      </font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A5A00"/>
      <rgbColor rgb="FF800080"/>
      <rgbColor rgb="FF008080"/>
      <rgbColor rgb="FFC9CFC9"/>
      <rgbColor rgb="FF878787"/>
      <rgbColor rgb="FF9999FF"/>
      <rgbColor rgb="FF993366"/>
      <rgbColor rgb="FFFFF6DD"/>
      <rgbColor rgb="FFE8F1EA"/>
      <rgbColor rgb="FF660066"/>
      <rgbColor rgb="FFFF8080"/>
      <rgbColor rgb="FF1F4FB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DECC8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C2B1F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Cumulative work done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Certificates!C15</c:f>
              <c:strCache>
                <c:ptCount val="1"/>
                <c:pt idx="0">
                  <c:v>Cumulative work done</c:v>
                </c:pt>
              </c:strCache>
            </c:strRef>
          </c:tx>
          <c:spPr>
            <a:solidFill>
              <a:srgbClr val="17603a"/>
            </a:solidFill>
            <a:ln w="28080">
              <a:solidFill>
                <a:srgbClr val="1760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Certificates!$A$16:$A$21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Certificates!$C$16:$C$21</c:f>
              <c:numCache>
                <c:formatCode>#,##0.00</c:formatCode>
                <c:ptCount val="6"/>
                <c:pt idx="0">
                  <c:v>72000</c:v>
                </c:pt>
                <c:pt idx="1">
                  <c:v>165000</c:v>
                </c:pt>
                <c:pt idx="2">
                  <c:v>262000</c:v>
                </c:pt>
                <c:pt idx="3">
                  <c:v>341000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323011"/>
        <c:axId val="85875524"/>
      </c:lineChart>
      <c:catAx>
        <c:axId val="4323011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875524"/>
        <c:crosses val="autoZero"/>
        <c:auto val="1"/>
        <c:lblAlgn val="ctr"/>
        <c:lblOffset val="100"/>
        <c:noMultiLvlLbl val="0"/>
      </c:catAx>
      <c:valAx>
        <c:axId val="8587552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2301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41</xdr:row>
      <xdr:rowOff>0</xdr:rowOff>
    </xdr:from>
    <xdr:to>
      <xdr:col>12</xdr:col>
      <xdr:colOff>239400</xdr:colOff>
      <xdr:row>53</xdr:row>
      <xdr:rowOff>147960</xdr:rowOff>
    </xdr:to>
    <xdr:graphicFrame>
      <xdr:nvGraphicFramePr>
        <xdr:cNvPr id="0" name="Chart 1"/>
        <xdr:cNvGraphicFramePr/>
      </xdr:nvGraphicFramePr>
      <xdr:xfrm>
        <a:off x="5920920" y="867744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5" topLeftCell="C16" activePane="bottomRight" state="frozen"/>
      <selection pane="topLeft" activeCell="A1" activeCellId="0" sqref="A1"/>
      <selection pane="topRight" activeCell="C1" activeCellId="0" sqref="C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8" min="5" style="0" width="12"/>
    <col collapsed="false" customWidth="true" hidden="false" outlineLevel="0" max="10" min="9" style="0" width="13"/>
    <col collapsed="false" customWidth="true" hidden="false" outlineLevel="0" max="11" min="11" style="0" width="12"/>
    <col collapsed="false" customWidth="true" hidden="false" outlineLevel="0" max="12" min="12" style="0" width="13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3</v>
      </c>
      <c r="B5" s="4"/>
      <c r="C5" s="4"/>
      <c r="D5" s="5" t="s">
        <v>4</v>
      </c>
      <c r="E5" s="5"/>
      <c r="F5" s="5"/>
    </row>
    <row r="6" customFormat="false" ht="15" hidden="false" customHeight="true" outlineLevel="0" collapsed="false">
      <c r="A6" s="4" t="s">
        <v>5</v>
      </c>
      <c r="B6" s="4"/>
      <c r="C6" s="4"/>
      <c r="D6" s="5" t="s">
        <v>6</v>
      </c>
      <c r="E6" s="5"/>
      <c r="F6" s="5"/>
    </row>
    <row r="7" customFormat="false" ht="15" hidden="false" customHeight="true" outlineLevel="0" collapsed="false">
      <c r="A7" s="4" t="s">
        <v>7</v>
      </c>
      <c r="B7" s="4"/>
      <c r="C7" s="4"/>
      <c r="D7" s="6" t="n">
        <v>480000</v>
      </c>
      <c r="E7" s="6"/>
      <c r="F7" s="6"/>
    </row>
    <row r="8" customFormat="false" ht="15" hidden="false" customHeight="true" outlineLevel="0" collapsed="false">
      <c r="A8" s="4" t="s">
        <v>8</v>
      </c>
      <c r="B8" s="4"/>
      <c r="C8" s="4"/>
      <c r="D8" s="7" t="n">
        <v>0.1</v>
      </c>
      <c r="E8" s="7"/>
      <c r="F8" s="7"/>
    </row>
    <row r="9" customFormat="false" ht="15" hidden="false" customHeight="true" outlineLevel="0" collapsed="false">
      <c r="A9" s="4" t="s">
        <v>9</v>
      </c>
      <c r="B9" s="4"/>
      <c r="C9" s="4"/>
      <c r="D9" s="7" t="n">
        <v>0.1</v>
      </c>
      <c r="E9" s="7"/>
      <c r="F9" s="7"/>
    </row>
    <row r="10" customFormat="false" ht="15" hidden="false" customHeight="true" outlineLevel="0" collapsed="false">
      <c r="A10" s="4" t="s">
        <v>10</v>
      </c>
      <c r="B10" s="4"/>
      <c r="C10" s="4"/>
      <c r="D10" s="7" t="n">
        <v>0.15</v>
      </c>
      <c r="E10" s="7"/>
      <c r="F10" s="7"/>
    </row>
    <row r="11" customFormat="false" ht="15" hidden="false" customHeight="true" outlineLevel="0" collapsed="false">
      <c r="A11" s="4" t="s">
        <v>11</v>
      </c>
      <c r="B11" s="4"/>
      <c r="C11" s="4"/>
      <c r="D11" s="7" t="n">
        <v>0.15</v>
      </c>
      <c r="E11" s="7"/>
      <c r="F11" s="7"/>
    </row>
    <row r="12" customFormat="false" ht="15" hidden="false" customHeight="true" outlineLevel="0" collapsed="false">
      <c r="A12" s="4" t="s">
        <v>12</v>
      </c>
      <c r="B12" s="4"/>
      <c r="C12" s="4"/>
      <c r="D12" s="8" t="n">
        <f aca="false">$D$7*$D$9</f>
        <v>48000</v>
      </c>
      <c r="E12" s="8"/>
      <c r="F12" s="8"/>
    </row>
    <row r="14" customFormat="false" ht="21.75" hidden="false" customHeight="true" outlineLevel="0" collapsed="false">
      <c r="A14" s="3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Format="false" ht="45.75" hidden="false" customHeight="true" outlineLevel="0" collapsed="false">
      <c r="A15" s="9" t="s">
        <v>14</v>
      </c>
      <c r="B15" s="9" t="s">
        <v>15</v>
      </c>
      <c r="C15" s="9" t="s">
        <v>16</v>
      </c>
      <c r="D15" s="9" t="s">
        <v>17</v>
      </c>
      <c r="E15" s="9" t="s">
        <v>8</v>
      </c>
      <c r="F15" s="9" t="s">
        <v>18</v>
      </c>
      <c r="G15" s="9" t="s">
        <v>19</v>
      </c>
      <c r="H15" s="9" t="s">
        <v>20</v>
      </c>
      <c r="I15" s="9" t="s">
        <v>21</v>
      </c>
      <c r="J15" s="9" t="s">
        <v>22</v>
      </c>
      <c r="K15" s="9" t="s">
        <v>23</v>
      </c>
      <c r="L15" s="9" t="s">
        <v>24</v>
      </c>
    </row>
    <row r="16" customFormat="false" ht="15" hidden="false" customHeight="false" outlineLevel="0" collapsed="false">
      <c r="A16" s="10" t="n">
        <v>1</v>
      </c>
      <c r="B16" s="11" t="n">
        <v>46112</v>
      </c>
      <c r="C16" s="6" t="n">
        <v>72000</v>
      </c>
      <c r="D16" s="8" t="n">
        <f aca="false">IF(N(C16)=0,0,C16-0)</f>
        <v>72000</v>
      </c>
      <c r="E16" s="8" t="n">
        <f aca="false">D16*$D$8</f>
        <v>7200</v>
      </c>
      <c r="F16" s="8" t="n">
        <f aca="false">MIN(D16*$D$10,MAX(0,$D$12-0))</f>
        <v>10800</v>
      </c>
      <c r="G16" s="8" t="n">
        <f aca="false">D16-E16-F16</f>
        <v>54000</v>
      </c>
      <c r="H16" s="8" t="n">
        <f aca="false">G16*$D$11</f>
        <v>8100</v>
      </c>
      <c r="I16" s="8" t="n">
        <f aca="false">G16+H16</f>
        <v>62100</v>
      </c>
      <c r="J16" s="6" t="n">
        <f aca="false">I16</f>
        <v>62100</v>
      </c>
      <c r="K16" s="11" t="n">
        <v>46132</v>
      </c>
      <c r="L16" s="8" t="n">
        <f aca="false">IF(N(C16)=0,0,I16-N(J16))</f>
        <v>0</v>
      </c>
    </row>
    <row r="17" customFormat="false" ht="15" hidden="false" customHeight="false" outlineLevel="0" collapsed="false">
      <c r="A17" s="10" t="n">
        <v>2</v>
      </c>
      <c r="B17" s="11" t="n">
        <v>46142</v>
      </c>
      <c r="C17" s="6" t="n">
        <v>165000</v>
      </c>
      <c r="D17" s="8" t="n">
        <f aca="false">IF(N(C17)=0,0,C17-MAX($C$16:C16))</f>
        <v>93000</v>
      </c>
      <c r="E17" s="8" t="n">
        <f aca="false">D17*$D$8</f>
        <v>9300</v>
      </c>
      <c r="F17" s="8" t="n">
        <f aca="false">MIN(D17*$D$10,MAX(0,$D$12-SUM($F$16:F16)))</f>
        <v>13950</v>
      </c>
      <c r="G17" s="8" t="n">
        <f aca="false">D17-E17-F17</f>
        <v>69750</v>
      </c>
      <c r="H17" s="8" t="n">
        <f aca="false">G17*$D$11</f>
        <v>10462.5</v>
      </c>
      <c r="I17" s="8" t="n">
        <f aca="false">G17+H17</f>
        <v>80212.5</v>
      </c>
      <c r="J17" s="6" t="n">
        <v>60000</v>
      </c>
      <c r="K17" s="11"/>
      <c r="L17" s="8" t="n">
        <f aca="false">IF(N(C17)=0,0,I17-N(J17))</f>
        <v>20212.5</v>
      </c>
    </row>
    <row r="18" customFormat="false" ht="15" hidden="false" customHeight="false" outlineLevel="0" collapsed="false">
      <c r="A18" s="10" t="n">
        <v>3</v>
      </c>
      <c r="B18" s="11" t="n">
        <v>46173</v>
      </c>
      <c r="C18" s="6" t="n">
        <v>262000</v>
      </c>
      <c r="D18" s="8" t="n">
        <f aca="false">IF(N(C18)=0,0,C18-MAX($C$16:C17))</f>
        <v>97000</v>
      </c>
      <c r="E18" s="8" t="n">
        <f aca="false">D18*$D$8</f>
        <v>9700</v>
      </c>
      <c r="F18" s="8" t="n">
        <f aca="false">MIN(D18*$D$10,MAX(0,$D$12-SUM($F$16:F17)))</f>
        <v>14550</v>
      </c>
      <c r="G18" s="8" t="n">
        <f aca="false">D18-E18-F18</f>
        <v>72750</v>
      </c>
      <c r="H18" s="8" t="n">
        <f aca="false">G18*$D$11</f>
        <v>10912.5</v>
      </c>
      <c r="I18" s="8" t="n">
        <f aca="false">G18+H18</f>
        <v>83662.5</v>
      </c>
      <c r="J18" s="6"/>
      <c r="K18" s="11"/>
      <c r="L18" s="8" t="n">
        <f aca="false">IF(N(C18)=0,0,I18-N(J18))</f>
        <v>83662.5</v>
      </c>
    </row>
    <row r="19" customFormat="false" ht="15" hidden="false" customHeight="false" outlineLevel="0" collapsed="false">
      <c r="A19" s="10" t="n">
        <v>4</v>
      </c>
      <c r="B19" s="11" t="n">
        <v>46203</v>
      </c>
      <c r="C19" s="6" t="n">
        <v>341000</v>
      </c>
      <c r="D19" s="8" t="n">
        <f aca="false">IF(N(C19)=0,0,C19-MAX($C$16:C18))</f>
        <v>79000</v>
      </c>
      <c r="E19" s="8" t="n">
        <f aca="false">D19*$D$8</f>
        <v>7900</v>
      </c>
      <c r="F19" s="8" t="n">
        <f aca="false">MIN(D19*$D$10,MAX(0,$D$12-SUM($F$16:F18)))</f>
        <v>8700</v>
      </c>
      <c r="G19" s="8" t="n">
        <f aca="false">D19-E19-F19</f>
        <v>62400</v>
      </c>
      <c r="H19" s="8" t="n">
        <f aca="false">G19*$D$11</f>
        <v>9360</v>
      </c>
      <c r="I19" s="8" t="n">
        <f aca="false">G19+H19</f>
        <v>71760</v>
      </c>
      <c r="J19" s="6"/>
      <c r="K19" s="11"/>
      <c r="L19" s="8" t="n">
        <f aca="false">IF(N(C19)=0,0,I19-N(J19))</f>
        <v>71760</v>
      </c>
    </row>
    <row r="20" customFormat="false" ht="15" hidden="false" customHeight="false" outlineLevel="0" collapsed="false">
      <c r="A20" s="10"/>
      <c r="B20" s="11"/>
      <c r="C20" s="6"/>
      <c r="D20" s="8" t="n">
        <f aca="false">IF(N(C20)=0,0,C20-MAX($C$16:C19))</f>
        <v>0</v>
      </c>
      <c r="E20" s="8" t="n">
        <f aca="false">D20*$D$8</f>
        <v>0</v>
      </c>
      <c r="F20" s="8" t="n">
        <f aca="false">MIN(D20*$D$10,MAX(0,$D$12-SUM($F$16:F19)))</f>
        <v>0</v>
      </c>
      <c r="G20" s="8" t="n">
        <f aca="false">D20-E20-F20</f>
        <v>0</v>
      </c>
      <c r="H20" s="8" t="n">
        <f aca="false">G20*$D$11</f>
        <v>0</v>
      </c>
      <c r="I20" s="8" t="n">
        <f aca="false">G20+H20</f>
        <v>0</v>
      </c>
      <c r="J20" s="6"/>
      <c r="K20" s="11"/>
      <c r="L20" s="8" t="n">
        <f aca="false">IF(N(C20)=0,0,I20-N(J20))</f>
        <v>0</v>
      </c>
    </row>
    <row r="21" customFormat="false" ht="15" hidden="false" customHeight="false" outlineLevel="0" collapsed="false">
      <c r="A21" s="10"/>
      <c r="B21" s="11"/>
      <c r="C21" s="6"/>
      <c r="D21" s="8" t="n">
        <f aca="false">IF(N(C21)=0,0,C21-MAX($C$16:C20))</f>
        <v>0</v>
      </c>
      <c r="E21" s="8" t="n">
        <f aca="false">D21*$D$8</f>
        <v>0</v>
      </c>
      <c r="F21" s="8" t="n">
        <f aca="false">MIN(D21*$D$10,MAX(0,$D$12-SUM($F$16:F20)))</f>
        <v>0</v>
      </c>
      <c r="G21" s="8" t="n">
        <f aca="false">D21-E21-F21</f>
        <v>0</v>
      </c>
      <c r="H21" s="8" t="n">
        <f aca="false">G21*$D$11</f>
        <v>0</v>
      </c>
      <c r="I21" s="8" t="n">
        <f aca="false">G21+H21</f>
        <v>0</v>
      </c>
      <c r="J21" s="6"/>
      <c r="K21" s="11"/>
      <c r="L21" s="8" t="n">
        <f aca="false">IF(N(C21)=0,0,I21-N(J21))</f>
        <v>0</v>
      </c>
    </row>
    <row r="22" customFormat="false" ht="15" hidden="false" customHeight="false" outlineLevel="0" collapsed="false">
      <c r="A22" s="10"/>
      <c r="B22" s="11"/>
      <c r="C22" s="6"/>
      <c r="D22" s="8" t="n">
        <f aca="false">IF(N(C22)=0,0,C22-MAX($C$16:C21))</f>
        <v>0</v>
      </c>
      <c r="E22" s="8" t="n">
        <f aca="false">D22*$D$8</f>
        <v>0</v>
      </c>
      <c r="F22" s="8" t="n">
        <f aca="false">MIN(D22*$D$10,MAX(0,$D$12-SUM($F$16:F21)))</f>
        <v>0</v>
      </c>
      <c r="G22" s="8" t="n">
        <f aca="false">D22-E22-F22</f>
        <v>0</v>
      </c>
      <c r="H22" s="8" t="n">
        <f aca="false">G22*$D$11</f>
        <v>0</v>
      </c>
      <c r="I22" s="8" t="n">
        <f aca="false">G22+H22</f>
        <v>0</v>
      </c>
      <c r="J22" s="6"/>
      <c r="K22" s="11"/>
      <c r="L22" s="8" t="n">
        <f aca="false">IF(N(C22)=0,0,I22-N(J22))</f>
        <v>0</v>
      </c>
    </row>
    <row r="23" customFormat="false" ht="15" hidden="false" customHeight="false" outlineLevel="0" collapsed="false">
      <c r="A23" s="10"/>
      <c r="B23" s="11"/>
      <c r="C23" s="6"/>
      <c r="D23" s="8" t="n">
        <f aca="false">IF(N(C23)=0,0,C23-MAX($C$16:C22))</f>
        <v>0</v>
      </c>
      <c r="E23" s="8" t="n">
        <f aca="false">D23*$D$8</f>
        <v>0</v>
      </c>
      <c r="F23" s="8" t="n">
        <f aca="false">MIN(D23*$D$10,MAX(0,$D$12-SUM($F$16:F22)))</f>
        <v>0</v>
      </c>
      <c r="G23" s="8" t="n">
        <f aca="false">D23-E23-F23</f>
        <v>0</v>
      </c>
      <c r="H23" s="8" t="n">
        <f aca="false">G23*$D$11</f>
        <v>0</v>
      </c>
      <c r="I23" s="8" t="n">
        <f aca="false">G23+H23</f>
        <v>0</v>
      </c>
      <c r="J23" s="6"/>
      <c r="K23" s="11"/>
      <c r="L23" s="8" t="n">
        <f aca="false">IF(N(C23)=0,0,I23-N(J23))</f>
        <v>0</v>
      </c>
    </row>
    <row r="24" customFormat="false" ht="15" hidden="false" customHeight="false" outlineLevel="0" collapsed="false">
      <c r="A24" s="10"/>
      <c r="B24" s="11"/>
      <c r="C24" s="6"/>
      <c r="D24" s="8" t="n">
        <f aca="false">IF(N(C24)=0,0,C24-MAX($C$16:C23))</f>
        <v>0</v>
      </c>
      <c r="E24" s="8" t="n">
        <f aca="false">D24*$D$8</f>
        <v>0</v>
      </c>
      <c r="F24" s="8" t="n">
        <f aca="false">MIN(D24*$D$10,MAX(0,$D$12-SUM($F$16:F23)))</f>
        <v>0</v>
      </c>
      <c r="G24" s="8" t="n">
        <f aca="false">D24-E24-F24</f>
        <v>0</v>
      </c>
      <c r="H24" s="8" t="n">
        <f aca="false">G24*$D$11</f>
        <v>0</v>
      </c>
      <c r="I24" s="8" t="n">
        <f aca="false">G24+H24</f>
        <v>0</v>
      </c>
      <c r="J24" s="6"/>
      <c r="K24" s="11"/>
      <c r="L24" s="8" t="n">
        <f aca="false">IF(N(C24)=0,0,I24-N(J24))</f>
        <v>0</v>
      </c>
    </row>
    <row r="25" customFormat="false" ht="15" hidden="false" customHeight="false" outlineLevel="0" collapsed="false">
      <c r="A25" s="10"/>
      <c r="B25" s="11"/>
      <c r="C25" s="6"/>
      <c r="D25" s="8" t="n">
        <f aca="false">IF(N(C25)=0,0,C25-MAX($C$16:C24))</f>
        <v>0</v>
      </c>
      <c r="E25" s="8" t="n">
        <f aca="false">D25*$D$8</f>
        <v>0</v>
      </c>
      <c r="F25" s="8" t="n">
        <f aca="false">MIN(D25*$D$10,MAX(0,$D$12-SUM($F$16:F24)))</f>
        <v>0</v>
      </c>
      <c r="G25" s="8" t="n">
        <f aca="false">D25-E25-F25</f>
        <v>0</v>
      </c>
      <c r="H25" s="8" t="n">
        <f aca="false">G25*$D$11</f>
        <v>0</v>
      </c>
      <c r="I25" s="8" t="n">
        <f aca="false">G25+H25</f>
        <v>0</v>
      </c>
      <c r="J25" s="6"/>
      <c r="K25" s="11"/>
      <c r="L25" s="8" t="n">
        <f aca="false">IF(N(C25)=0,0,I25-N(J25))</f>
        <v>0</v>
      </c>
    </row>
    <row r="26" customFormat="false" ht="15" hidden="false" customHeight="false" outlineLevel="0" collapsed="false">
      <c r="A26" s="10"/>
      <c r="B26" s="11"/>
      <c r="C26" s="6"/>
      <c r="D26" s="8" t="n">
        <f aca="false">IF(N(C26)=0,0,C26-MAX($C$16:C25))</f>
        <v>0</v>
      </c>
      <c r="E26" s="8" t="n">
        <f aca="false">D26*$D$8</f>
        <v>0</v>
      </c>
      <c r="F26" s="8" t="n">
        <f aca="false">MIN(D26*$D$10,MAX(0,$D$12-SUM($F$16:F25)))</f>
        <v>0</v>
      </c>
      <c r="G26" s="8" t="n">
        <f aca="false">D26-E26-F26</f>
        <v>0</v>
      </c>
      <c r="H26" s="8" t="n">
        <f aca="false">G26*$D$11</f>
        <v>0</v>
      </c>
      <c r="I26" s="8" t="n">
        <f aca="false">G26+H26</f>
        <v>0</v>
      </c>
      <c r="J26" s="6"/>
      <c r="K26" s="11"/>
      <c r="L26" s="8" t="n">
        <f aca="false">IF(N(C26)=0,0,I26-N(J26))</f>
        <v>0</v>
      </c>
    </row>
    <row r="27" customFormat="false" ht="15" hidden="false" customHeight="false" outlineLevel="0" collapsed="false">
      <c r="A27" s="10"/>
      <c r="B27" s="11"/>
      <c r="C27" s="6"/>
      <c r="D27" s="8" t="n">
        <f aca="false">IF(N(C27)=0,0,C27-MAX($C$16:C26))</f>
        <v>0</v>
      </c>
      <c r="E27" s="8" t="n">
        <f aca="false">D27*$D$8</f>
        <v>0</v>
      </c>
      <c r="F27" s="8" t="n">
        <f aca="false">MIN(D27*$D$10,MAX(0,$D$12-SUM($F$16:F26)))</f>
        <v>0</v>
      </c>
      <c r="G27" s="8" t="n">
        <f aca="false">D27-E27-F27</f>
        <v>0</v>
      </c>
      <c r="H27" s="8" t="n">
        <f aca="false">G27*$D$11</f>
        <v>0</v>
      </c>
      <c r="I27" s="8" t="n">
        <f aca="false">G27+H27</f>
        <v>0</v>
      </c>
      <c r="J27" s="6"/>
      <c r="K27" s="11"/>
      <c r="L27" s="8" t="n">
        <f aca="false">IF(N(C27)=0,0,I27-N(J27))</f>
        <v>0</v>
      </c>
    </row>
    <row r="28" customFormat="false" ht="15" hidden="false" customHeight="false" outlineLevel="0" collapsed="false">
      <c r="A28" s="10"/>
      <c r="B28" s="11"/>
      <c r="C28" s="6"/>
      <c r="D28" s="8" t="n">
        <f aca="false">IF(N(C28)=0,0,C28-MAX($C$16:C27))</f>
        <v>0</v>
      </c>
      <c r="E28" s="8" t="n">
        <f aca="false">D28*$D$8</f>
        <v>0</v>
      </c>
      <c r="F28" s="8" t="n">
        <f aca="false">MIN(D28*$D$10,MAX(0,$D$12-SUM($F$16:F27)))</f>
        <v>0</v>
      </c>
      <c r="G28" s="8" t="n">
        <f aca="false">D28-E28-F28</f>
        <v>0</v>
      </c>
      <c r="H28" s="8" t="n">
        <f aca="false">G28*$D$11</f>
        <v>0</v>
      </c>
      <c r="I28" s="8" t="n">
        <f aca="false">G28+H28</f>
        <v>0</v>
      </c>
      <c r="J28" s="6"/>
      <c r="K28" s="11"/>
      <c r="L28" s="8" t="n">
        <f aca="false">IF(N(C28)=0,0,I28-N(J28))</f>
        <v>0</v>
      </c>
    </row>
    <row r="29" customFormat="false" ht="15" hidden="false" customHeight="false" outlineLevel="0" collapsed="false">
      <c r="A29" s="10"/>
      <c r="B29" s="11"/>
      <c r="C29" s="6"/>
      <c r="D29" s="8" t="n">
        <f aca="false">IF(N(C29)=0,0,C29-MAX($C$16:C28))</f>
        <v>0</v>
      </c>
      <c r="E29" s="8" t="n">
        <f aca="false">D29*$D$8</f>
        <v>0</v>
      </c>
      <c r="F29" s="8" t="n">
        <f aca="false">MIN(D29*$D$10,MAX(0,$D$12-SUM($F$16:F28)))</f>
        <v>0</v>
      </c>
      <c r="G29" s="8" t="n">
        <f aca="false">D29-E29-F29</f>
        <v>0</v>
      </c>
      <c r="H29" s="8" t="n">
        <f aca="false">G29*$D$11</f>
        <v>0</v>
      </c>
      <c r="I29" s="8" t="n">
        <f aca="false">G29+H29</f>
        <v>0</v>
      </c>
      <c r="J29" s="6"/>
      <c r="K29" s="11"/>
      <c r="L29" s="8" t="n">
        <f aca="false">IF(N(C29)=0,0,I29-N(J29))</f>
        <v>0</v>
      </c>
    </row>
    <row r="30" customFormat="false" ht="15" hidden="false" customHeight="false" outlineLevel="0" collapsed="false">
      <c r="A30" s="10"/>
      <c r="B30" s="11"/>
      <c r="C30" s="6"/>
      <c r="D30" s="8" t="n">
        <f aca="false">IF(N(C30)=0,0,C30-MAX($C$16:C29))</f>
        <v>0</v>
      </c>
      <c r="E30" s="8" t="n">
        <f aca="false">D30*$D$8</f>
        <v>0</v>
      </c>
      <c r="F30" s="8" t="n">
        <f aca="false">MIN(D30*$D$10,MAX(0,$D$12-SUM($F$16:F29)))</f>
        <v>0</v>
      </c>
      <c r="G30" s="8" t="n">
        <f aca="false">D30-E30-F30</f>
        <v>0</v>
      </c>
      <c r="H30" s="8" t="n">
        <f aca="false">G30*$D$11</f>
        <v>0</v>
      </c>
      <c r="I30" s="8" t="n">
        <f aca="false">G30+H30</f>
        <v>0</v>
      </c>
      <c r="J30" s="6"/>
      <c r="K30" s="11"/>
      <c r="L30" s="8" t="n">
        <f aca="false">IF(N(C30)=0,0,I30-N(J30))</f>
        <v>0</v>
      </c>
    </row>
    <row r="31" customFormat="false" ht="15" hidden="false" customHeight="false" outlineLevel="0" collapsed="false">
      <c r="A31" s="10"/>
      <c r="B31" s="11"/>
      <c r="C31" s="6"/>
      <c r="D31" s="8" t="n">
        <f aca="false">IF(N(C31)=0,0,C31-MAX($C$16:C30))</f>
        <v>0</v>
      </c>
      <c r="E31" s="8" t="n">
        <f aca="false">D31*$D$8</f>
        <v>0</v>
      </c>
      <c r="F31" s="8" t="n">
        <f aca="false">MIN(D31*$D$10,MAX(0,$D$12-SUM($F$16:F30)))</f>
        <v>0</v>
      </c>
      <c r="G31" s="8" t="n">
        <f aca="false">D31-E31-F31</f>
        <v>0</v>
      </c>
      <c r="H31" s="8" t="n">
        <f aca="false">G31*$D$11</f>
        <v>0</v>
      </c>
      <c r="I31" s="8" t="n">
        <f aca="false">G31+H31</f>
        <v>0</v>
      </c>
      <c r="J31" s="6"/>
      <c r="K31" s="11"/>
      <c r="L31" s="8" t="n">
        <f aca="false">IF(N(C31)=0,0,I31-N(J31))</f>
        <v>0</v>
      </c>
    </row>
    <row r="32" customFormat="false" ht="15" hidden="false" customHeight="false" outlineLevel="0" collapsed="false">
      <c r="A32" s="10"/>
      <c r="B32" s="11"/>
      <c r="C32" s="6"/>
      <c r="D32" s="8" t="n">
        <f aca="false">IF(N(C32)=0,0,C32-MAX($C$16:C31))</f>
        <v>0</v>
      </c>
      <c r="E32" s="8" t="n">
        <f aca="false">D32*$D$8</f>
        <v>0</v>
      </c>
      <c r="F32" s="8" t="n">
        <f aca="false">MIN(D32*$D$10,MAX(0,$D$12-SUM($F$16:F31)))</f>
        <v>0</v>
      </c>
      <c r="G32" s="8" t="n">
        <f aca="false">D32-E32-F32</f>
        <v>0</v>
      </c>
      <c r="H32" s="8" t="n">
        <f aca="false">G32*$D$11</f>
        <v>0</v>
      </c>
      <c r="I32" s="8" t="n">
        <f aca="false">G32+H32</f>
        <v>0</v>
      </c>
      <c r="J32" s="6"/>
      <c r="K32" s="11"/>
      <c r="L32" s="8" t="n">
        <f aca="false">IF(N(C32)=0,0,I32-N(J32))</f>
        <v>0</v>
      </c>
    </row>
    <row r="33" customFormat="false" ht="15" hidden="false" customHeight="false" outlineLevel="0" collapsed="false">
      <c r="A33" s="10"/>
      <c r="B33" s="11"/>
      <c r="C33" s="6"/>
      <c r="D33" s="8" t="n">
        <f aca="false">IF(N(C33)=0,0,C33-MAX($C$16:C32))</f>
        <v>0</v>
      </c>
      <c r="E33" s="8" t="n">
        <f aca="false">D33*$D$8</f>
        <v>0</v>
      </c>
      <c r="F33" s="8" t="n">
        <f aca="false">MIN(D33*$D$10,MAX(0,$D$12-SUM($F$16:F32)))</f>
        <v>0</v>
      </c>
      <c r="G33" s="8" t="n">
        <f aca="false">D33-E33-F33</f>
        <v>0</v>
      </c>
      <c r="H33" s="8" t="n">
        <f aca="false">G33*$D$11</f>
        <v>0</v>
      </c>
      <c r="I33" s="8" t="n">
        <f aca="false">G33+H33</f>
        <v>0</v>
      </c>
      <c r="J33" s="6"/>
      <c r="K33" s="11"/>
      <c r="L33" s="8" t="n">
        <f aca="false">IF(N(C33)=0,0,I33-N(J33))</f>
        <v>0</v>
      </c>
    </row>
    <row r="34" customFormat="false" ht="15" hidden="false" customHeight="false" outlineLevel="0" collapsed="false">
      <c r="A34" s="10"/>
      <c r="B34" s="11"/>
      <c r="C34" s="6"/>
      <c r="D34" s="8" t="n">
        <f aca="false">IF(N(C34)=0,0,C34-MAX($C$16:C33))</f>
        <v>0</v>
      </c>
      <c r="E34" s="8" t="n">
        <f aca="false">D34*$D$8</f>
        <v>0</v>
      </c>
      <c r="F34" s="8" t="n">
        <f aca="false">MIN(D34*$D$10,MAX(0,$D$12-SUM($F$16:F33)))</f>
        <v>0</v>
      </c>
      <c r="G34" s="8" t="n">
        <f aca="false">D34-E34-F34</f>
        <v>0</v>
      </c>
      <c r="H34" s="8" t="n">
        <f aca="false">G34*$D$11</f>
        <v>0</v>
      </c>
      <c r="I34" s="8" t="n">
        <f aca="false">G34+H34</f>
        <v>0</v>
      </c>
      <c r="J34" s="6"/>
      <c r="K34" s="11"/>
      <c r="L34" s="8" t="n">
        <f aca="false">IF(N(C34)=0,0,I34-N(J34))</f>
        <v>0</v>
      </c>
    </row>
    <row r="35" customFormat="false" ht="15" hidden="false" customHeight="false" outlineLevel="0" collapsed="false">
      <c r="A35" s="10"/>
      <c r="B35" s="11"/>
      <c r="C35" s="6"/>
      <c r="D35" s="8" t="n">
        <f aca="false">IF(N(C35)=0,0,C35-MAX($C$16:C34))</f>
        <v>0</v>
      </c>
      <c r="E35" s="8" t="n">
        <f aca="false">D35*$D$8</f>
        <v>0</v>
      </c>
      <c r="F35" s="8" t="n">
        <f aca="false">MIN(D35*$D$10,MAX(0,$D$12-SUM($F$16:F34)))</f>
        <v>0</v>
      </c>
      <c r="G35" s="8" t="n">
        <f aca="false">D35-E35-F35</f>
        <v>0</v>
      </c>
      <c r="H35" s="8" t="n">
        <f aca="false">G35*$D$11</f>
        <v>0</v>
      </c>
      <c r="I35" s="8" t="n">
        <f aca="false">G35+H35</f>
        <v>0</v>
      </c>
      <c r="J35" s="6"/>
      <c r="K35" s="11"/>
      <c r="L35" s="8" t="n">
        <f aca="false">IF(N(C35)=0,0,I35-N(J35))</f>
        <v>0</v>
      </c>
    </row>
    <row r="36" customFormat="false" ht="15" hidden="false" customHeight="false" outlineLevel="0" collapsed="false">
      <c r="A36" s="10"/>
      <c r="B36" s="11"/>
      <c r="C36" s="6"/>
      <c r="D36" s="8" t="n">
        <f aca="false">IF(N(C36)=0,0,C36-MAX($C$16:C35))</f>
        <v>0</v>
      </c>
      <c r="E36" s="8" t="n">
        <f aca="false">D36*$D$8</f>
        <v>0</v>
      </c>
      <c r="F36" s="8" t="n">
        <f aca="false">MIN(D36*$D$10,MAX(0,$D$12-SUM($F$16:F35)))</f>
        <v>0</v>
      </c>
      <c r="G36" s="8" t="n">
        <f aca="false">D36-E36-F36</f>
        <v>0</v>
      </c>
      <c r="H36" s="8" t="n">
        <f aca="false">G36*$D$11</f>
        <v>0</v>
      </c>
      <c r="I36" s="8" t="n">
        <f aca="false">G36+H36</f>
        <v>0</v>
      </c>
      <c r="J36" s="6"/>
      <c r="K36" s="11"/>
      <c r="L36" s="8" t="n">
        <f aca="false">IF(N(C36)=0,0,I36-N(J36))</f>
        <v>0</v>
      </c>
    </row>
    <row r="37" customFormat="false" ht="15" hidden="false" customHeight="false" outlineLevel="0" collapsed="false">
      <c r="A37" s="10"/>
      <c r="B37" s="11"/>
      <c r="C37" s="6"/>
      <c r="D37" s="8" t="n">
        <f aca="false">IF(N(C37)=0,0,C37-MAX($C$16:C36))</f>
        <v>0</v>
      </c>
      <c r="E37" s="8" t="n">
        <f aca="false">D37*$D$8</f>
        <v>0</v>
      </c>
      <c r="F37" s="8" t="n">
        <f aca="false">MIN(D37*$D$10,MAX(0,$D$12-SUM($F$16:F36)))</f>
        <v>0</v>
      </c>
      <c r="G37" s="8" t="n">
        <f aca="false">D37-E37-F37</f>
        <v>0</v>
      </c>
      <c r="H37" s="8" t="n">
        <f aca="false">G37*$D$11</f>
        <v>0</v>
      </c>
      <c r="I37" s="8" t="n">
        <f aca="false">G37+H37</f>
        <v>0</v>
      </c>
      <c r="J37" s="6"/>
      <c r="K37" s="11"/>
      <c r="L37" s="8" t="n">
        <f aca="false">IF(N(C37)=0,0,I37-N(J37))</f>
        <v>0</v>
      </c>
    </row>
    <row r="38" customFormat="false" ht="15" hidden="false" customHeight="false" outlineLevel="0" collapsed="false">
      <c r="A38" s="10"/>
      <c r="B38" s="11"/>
      <c r="C38" s="6"/>
      <c r="D38" s="8" t="n">
        <f aca="false">IF(N(C38)=0,0,C38-MAX($C$16:C37))</f>
        <v>0</v>
      </c>
      <c r="E38" s="8" t="n">
        <f aca="false">D38*$D$8</f>
        <v>0</v>
      </c>
      <c r="F38" s="8" t="n">
        <f aca="false">MIN(D38*$D$10,MAX(0,$D$12-SUM($F$16:F37)))</f>
        <v>0</v>
      </c>
      <c r="G38" s="8" t="n">
        <f aca="false">D38-E38-F38</f>
        <v>0</v>
      </c>
      <c r="H38" s="8" t="n">
        <f aca="false">G38*$D$11</f>
        <v>0</v>
      </c>
      <c r="I38" s="8" t="n">
        <f aca="false">G38+H38</f>
        <v>0</v>
      </c>
      <c r="J38" s="6"/>
      <c r="K38" s="11"/>
      <c r="L38" s="8" t="n">
        <f aca="false">IF(N(C38)=0,0,I38-N(J38))</f>
        <v>0</v>
      </c>
    </row>
    <row r="39" customFormat="false" ht="15" hidden="false" customHeight="false" outlineLevel="0" collapsed="false">
      <c r="A39" s="10"/>
      <c r="B39" s="11"/>
      <c r="C39" s="6"/>
      <c r="D39" s="8" t="n">
        <f aca="false">IF(N(C39)=0,0,C39-MAX($C$16:C38))</f>
        <v>0</v>
      </c>
      <c r="E39" s="8" t="n">
        <f aca="false">D39*$D$8</f>
        <v>0</v>
      </c>
      <c r="F39" s="8" t="n">
        <f aca="false">MIN(D39*$D$10,MAX(0,$D$12-SUM($F$16:F38)))</f>
        <v>0</v>
      </c>
      <c r="G39" s="8" t="n">
        <f aca="false">D39-E39-F39</f>
        <v>0</v>
      </c>
      <c r="H39" s="8" t="n">
        <f aca="false">G39*$D$11</f>
        <v>0</v>
      </c>
      <c r="I39" s="8" t="n">
        <f aca="false">G39+H39</f>
        <v>0</v>
      </c>
      <c r="J39" s="6"/>
      <c r="K39" s="11"/>
      <c r="L39" s="8" t="n">
        <f aca="false">IF(N(C39)=0,0,I39-N(J39))</f>
        <v>0</v>
      </c>
    </row>
    <row r="40" customFormat="false" ht="15" hidden="false" customHeight="false" outlineLevel="0" collapsed="false">
      <c r="A40" s="12" t="s">
        <v>25</v>
      </c>
      <c r="B40" s="13"/>
      <c r="C40" s="13"/>
      <c r="D40" s="14" t="n">
        <f aca="false">SUM(D16:D39)</f>
        <v>341000</v>
      </c>
      <c r="E40" s="14" t="n">
        <f aca="false">SUM(E16:E39)</f>
        <v>34100</v>
      </c>
      <c r="F40" s="14" t="n">
        <f aca="false">SUM(F16:F39)</f>
        <v>48000</v>
      </c>
      <c r="G40" s="14" t="n">
        <f aca="false">SUM(G16:G39)</f>
        <v>258900</v>
      </c>
      <c r="H40" s="14" t="n">
        <f aca="false">SUM(H16:H39)</f>
        <v>38835</v>
      </c>
      <c r="I40" s="14" t="n">
        <f aca="false">SUM(I16:I39)</f>
        <v>297735</v>
      </c>
      <c r="J40" s="14" t="n">
        <f aca="false">SUM(J16:J39)</f>
        <v>122100</v>
      </c>
      <c r="K40" s="13"/>
      <c r="L40" s="14" t="n">
        <f aca="false">SUM(L16:L39)</f>
        <v>175635</v>
      </c>
    </row>
    <row r="42" customFormat="false" ht="21.75" hidden="false" customHeight="true" outlineLevel="0" collapsed="false">
      <c r="A42" s="3" t="s">
        <v>26</v>
      </c>
      <c r="B42" s="3"/>
      <c r="C42" s="3"/>
      <c r="D42" s="3"/>
      <c r="E42" s="3"/>
      <c r="F42" s="3"/>
    </row>
    <row r="43" customFormat="false" ht="15" hidden="false" customHeight="true" outlineLevel="0" collapsed="false">
      <c r="A43" s="4" t="s">
        <v>27</v>
      </c>
      <c r="B43" s="4"/>
      <c r="C43" s="4"/>
      <c r="D43" s="14" t="n">
        <f aca="false">MAX(C16:C39)</f>
        <v>341000</v>
      </c>
      <c r="E43" s="14"/>
      <c r="F43" s="14"/>
    </row>
    <row r="44" customFormat="false" ht="15" hidden="false" customHeight="true" outlineLevel="0" collapsed="false">
      <c r="A44" s="4" t="s">
        <v>28</v>
      </c>
      <c r="B44" s="4"/>
      <c r="C44" s="4"/>
      <c r="D44" s="15" t="n">
        <f aca="false">IF($D$7&gt;0,$D$43/$D$7,0)</f>
        <v>0.710416666666667</v>
      </c>
      <c r="E44" s="15"/>
      <c r="F44" s="15"/>
    </row>
    <row r="45" customFormat="false" ht="15" hidden="false" customHeight="true" outlineLevel="0" collapsed="false">
      <c r="A45" s="4" t="s">
        <v>29</v>
      </c>
      <c r="B45" s="4"/>
      <c r="C45" s="4"/>
      <c r="D45" s="8" t="n">
        <f aca="false">E40</f>
        <v>34100</v>
      </c>
      <c r="E45" s="8"/>
      <c r="F45" s="8"/>
    </row>
    <row r="46" customFormat="false" ht="15" hidden="false" customHeight="true" outlineLevel="0" collapsed="false">
      <c r="A46" s="4" t="s">
        <v>30</v>
      </c>
      <c r="B46" s="4"/>
      <c r="C46" s="4"/>
      <c r="D46" s="8" t="n">
        <f aca="false">$D$12-F40</f>
        <v>0</v>
      </c>
      <c r="E46" s="8"/>
      <c r="F46" s="8"/>
    </row>
    <row r="47" customFormat="false" ht="15" hidden="false" customHeight="true" outlineLevel="0" collapsed="false">
      <c r="A47" s="4" t="s">
        <v>31</v>
      </c>
      <c r="B47" s="4"/>
      <c r="C47" s="4"/>
      <c r="D47" s="8" t="n">
        <f aca="false">I40</f>
        <v>297735</v>
      </c>
      <c r="E47" s="8"/>
      <c r="F47" s="8"/>
    </row>
    <row r="48" customFormat="false" ht="15" hidden="false" customHeight="true" outlineLevel="0" collapsed="false">
      <c r="A48" s="4" t="s">
        <v>32</v>
      </c>
      <c r="B48" s="4"/>
      <c r="C48" s="4"/>
      <c r="D48" s="8" t="n">
        <f aca="false">J40</f>
        <v>122100</v>
      </c>
      <c r="E48" s="8"/>
      <c r="F48" s="8"/>
    </row>
    <row r="49" customFormat="false" ht="15" hidden="false" customHeight="true" outlineLevel="0" collapsed="false">
      <c r="A49" s="4" t="s">
        <v>24</v>
      </c>
      <c r="B49" s="4"/>
      <c r="C49" s="4"/>
      <c r="D49" s="14" t="n">
        <f aca="false">L40</f>
        <v>175635</v>
      </c>
      <c r="E49" s="14"/>
      <c r="F49" s="14"/>
    </row>
    <row r="50" customFormat="false" ht="15" hidden="false" customHeight="true" outlineLevel="0" collapsed="false">
      <c r="A50" s="4" t="s">
        <v>33</v>
      </c>
      <c r="B50" s="4"/>
      <c r="C50" s="4"/>
      <c r="D50" s="8" t="n">
        <f aca="false">$D$7-$D$43</f>
        <v>139000</v>
      </c>
      <c r="E50" s="8"/>
      <c r="F50" s="8"/>
    </row>
    <row r="51" customFormat="false" ht="15" hidden="false" customHeight="true" outlineLevel="0" collapsed="false">
      <c r="A51" s="16" t="s">
        <v>34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</sheetData>
  <sheetProtection sheet="true" formatCells="false" formatColumns="false" formatRows="false" sort="false" autoFilter="false"/>
  <mergeCells count="38">
    <mergeCell ref="A1:L1"/>
    <mergeCell ref="A2:L2"/>
    <mergeCell ref="A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4:L14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49:C49"/>
    <mergeCell ref="D49:F49"/>
    <mergeCell ref="A50:C50"/>
    <mergeCell ref="D50:F50"/>
    <mergeCell ref="A51:L51"/>
  </mergeCells>
  <conditionalFormatting sqref="L16:L39">
    <cfRule type="expression" priority="2" aboveAverage="0" equalAverage="0" bottom="0" percent="0" rank="0" text="" dxfId="0">
      <formula>L16&gt;0.005</formula>
    </cfRule>
  </conditionalFormatting>
  <conditionalFormatting sqref="C16:C39">
    <cfRule type="expression" priority="3" aboveAverage="0" equalAverage="0" bottom="0" percent="0" rank="0" text="" dxfId="1">
      <formula>AND(N(C16)&gt;0,N(C16)&lt;MAX($C$16:C16))</formula>
    </cfRule>
  </conditionalFormatting>
  <dataValidations count="3">
    <dataValidation allowBlank="true" error="Enter a number between 0 and 1" errorStyle="stop" errorTitle="Sheetaky" operator="between" showDropDown="false" showErrorMessage="true" showInputMessage="false" sqref="D8:D11" type="decimal">
      <formula1>0</formula1>
      <formula2>1</formula2>
    </dataValidation>
    <dataValidation allowBlank="true" error="Enter a number between 0 and 1000000000" errorStyle="stop" errorTitle="Sheetaky" operator="between" showDropDown="false" showErrorMessage="true" showInputMessage="false" sqref="C16:C39" type="decimal">
      <formula1>0</formula1>
      <formula2>1000000000</formula2>
    </dataValidation>
    <dataValidation allowBlank="true" error="Enter a valid date" errorStyle="stop" errorTitle="Sheetaky" operator="greaterThan" showDropDown="false" showErrorMessage="true" showInputMessage="false" sqref="B16:B39 K16:K39" type="date">
      <formula1>1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35</v>
      </c>
      <c r="B1" s="1"/>
    </row>
    <row r="2" customFormat="false" ht="18" hidden="false" customHeight="true" outlineLevel="0" collapsed="false">
      <c r="A2" s="2" t="s">
        <v>36</v>
      </c>
      <c r="B2" s="2"/>
    </row>
    <row r="4" customFormat="false" ht="21.75" hidden="false" customHeight="true" outlineLevel="0" collapsed="false">
      <c r="A4" s="3" t="s">
        <v>37</v>
      </c>
      <c r="B4" s="3"/>
    </row>
    <row r="5" customFormat="false" ht="45" hidden="false" customHeight="true" outlineLevel="0" collapsed="false">
      <c r="A5" s="17" t="s">
        <v>38</v>
      </c>
      <c r="B5" s="17"/>
    </row>
    <row r="7" customFormat="false" ht="21.75" hidden="false" customHeight="true" outlineLevel="0" collapsed="false">
      <c r="A7" s="3" t="s">
        <v>39</v>
      </c>
      <c r="B7" s="3"/>
    </row>
    <row r="8" customFormat="false" ht="19.5" hidden="false" customHeight="true" outlineLevel="0" collapsed="false">
      <c r="A8" s="18" t="n">
        <v>1</v>
      </c>
      <c r="B8" s="19" t="s">
        <v>40</v>
      </c>
    </row>
    <row r="9" customFormat="false" ht="19.5" hidden="false" customHeight="true" outlineLevel="0" collapsed="false">
      <c r="A9" s="18" t="n">
        <v>2</v>
      </c>
      <c r="B9" s="19" t="s">
        <v>41</v>
      </c>
    </row>
    <row r="10" customFormat="false" ht="19.5" hidden="false" customHeight="true" outlineLevel="0" collapsed="false">
      <c r="A10" s="18" t="n">
        <v>3</v>
      </c>
      <c r="B10" s="19" t="s">
        <v>42</v>
      </c>
    </row>
    <row r="11" customFormat="false" ht="19.5" hidden="false" customHeight="true" outlineLevel="0" collapsed="false">
      <c r="A11" s="18" t="n">
        <v>4</v>
      </c>
      <c r="B11" s="19" t="s">
        <v>43</v>
      </c>
    </row>
    <row r="13" customFormat="false" ht="21.75" hidden="false" customHeight="true" outlineLevel="0" collapsed="false">
      <c r="A13" s="3" t="s">
        <v>44</v>
      </c>
      <c r="B13" s="3"/>
    </row>
    <row r="14" customFormat="false" ht="15" hidden="false" customHeight="false" outlineLevel="0" collapsed="false">
      <c r="A14" s="20"/>
      <c r="B14" s="19" t="s">
        <v>45</v>
      </c>
    </row>
    <row r="15" customFormat="false" ht="15" hidden="false" customHeight="false" outlineLevel="0" collapsed="false">
      <c r="A15" s="21"/>
      <c r="B15" s="19" t="s">
        <v>46</v>
      </c>
    </row>
    <row r="16" customFormat="false" ht="15" hidden="false" customHeight="false" outlineLevel="0" collapsed="false">
      <c r="A16" s="22"/>
      <c r="B16" s="19" t="s">
        <v>47</v>
      </c>
    </row>
    <row r="18" customFormat="false" ht="21.75" hidden="false" customHeight="true" outlineLevel="0" collapsed="false">
      <c r="A18" s="3" t="s">
        <v>48</v>
      </c>
      <c r="B18" s="3"/>
    </row>
    <row r="19" customFormat="false" ht="30" hidden="false" customHeight="true" outlineLevel="0" collapsed="false">
      <c r="A19" s="23" t="s">
        <v>49</v>
      </c>
      <c r="B19" s="24" t="s">
        <v>50</v>
      </c>
    </row>
    <row r="20" customFormat="false" ht="30" hidden="false" customHeight="true" outlineLevel="0" collapsed="false">
      <c r="A20" s="23" t="s">
        <v>49</v>
      </c>
      <c r="B20" s="24" t="s">
        <v>51</v>
      </c>
    </row>
    <row r="21" customFormat="false" ht="19.5" hidden="false" customHeight="true" outlineLevel="0" collapsed="false">
      <c r="A21" s="23" t="s">
        <v>49</v>
      </c>
      <c r="B21" s="24" t="s">
        <v>52</v>
      </c>
    </row>
    <row r="22" customFormat="false" ht="19.5" hidden="false" customHeight="true" outlineLevel="0" collapsed="false">
      <c r="A22" s="23" t="s">
        <v>49</v>
      </c>
      <c r="B22" s="24" t="s">
        <v>53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2026-10-22T20:56:42Z</dcterms:created>
  <dc:creator>Sheetaky.com</dc:creator>
  <dc:description/>
  <dc:language>en-US</dc:language>
  <cp:lastModifiedBy/>
  <dcterms:modified xsi:type="dcterms:W3CDTF">2026-10-22T20:56:42Z</dcterms:modified>
  <cp:revision>0</cp:revision>
  <dc:subject/>
  <dc:title>SUB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