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فصل" sheetId="1" state="visible" r:id="rId1"/>
    <sheet xmlns:r="http://schemas.openxmlformats.org/officeDocument/2006/relationships" name="ساعات المذاكرة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7727A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b val="1"/>
      <color rgb="0011292E"/>
      <sz val="10"/>
    </font>
    <font>
      <name val="Segoe UI"/>
      <color rgb="0011292E"/>
      <sz val="10"/>
    </font>
    <font>
      <name val="Segoe UI"/>
      <b val="1"/>
      <color rgb="00FFFFFF"/>
      <sz val="9"/>
    </font>
    <font>
      <name val="Segoe UI"/>
      <b val="1"/>
      <color rgb="00FB8B24"/>
      <sz val="18"/>
    </font>
    <font>
      <name val="Segoe UI"/>
      <b val="1"/>
      <color rgb="0057727A"/>
      <sz val="9"/>
    </font>
    <font>
      <name val="Segoe UI"/>
      <b val="1"/>
      <color rgb="000F4C5C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93540"/>
      <sz val="11"/>
    </font>
    <font>
      <name val="Segoe UI"/>
      <b val="1"/>
      <color rgb="00FB8B24"/>
      <sz val="10"/>
    </font>
  </fonts>
  <fills count="9">
    <fill>
      <patternFill/>
    </fill>
    <fill>
      <patternFill patternType="gray125"/>
    </fill>
    <fill>
      <patternFill patternType="solid">
        <fgColor rgb="00F2F7F7"/>
      </patternFill>
    </fill>
    <fill>
      <patternFill patternType="solid">
        <fgColor rgb="000F4C5C"/>
      </patternFill>
    </fill>
    <fill>
      <patternFill patternType="solid">
        <fgColor rgb="00FB8B24"/>
      </patternFill>
    </fill>
    <fill>
      <patternFill patternType="solid">
        <fgColor rgb="00FFEBD3"/>
      </patternFill>
    </fill>
    <fill>
      <patternFill patternType="solid">
        <fgColor rgb="00DDEEF0"/>
      </patternFill>
    </fill>
    <fill>
      <patternFill patternType="solid">
        <fgColor rgb="00093540"/>
      </patternFill>
    </fill>
    <fill>
      <patternFill patternType="solid">
        <fgColor rgb="00D3E7EA"/>
      </patternFill>
    </fill>
  </fills>
  <borders count="8">
    <border>
      <left/>
      <right/>
      <top/>
      <bottom/>
      <diagonal/>
    </border>
    <border>
      <left style="thin">
        <color rgb="00ABCBD0"/>
      </left>
      <right style="thin">
        <color rgb="00ABCBD0"/>
      </right>
      <top style="thin">
        <color rgb="00ABCBD0"/>
      </top>
      <bottom style="thin">
        <color rgb="00ABCBD0"/>
      </bottom>
    </border>
    <border>
      <top style="medium">
        <color rgb="00FB8B24"/>
      </top>
    </border>
    <border/>
    <border>
      <left/>
      <right/>
      <top style="thin">
        <color rgb="00ABCBD0"/>
      </top>
      <bottom/>
      <diagonal/>
    </border>
    <border>
      <left/>
      <right style="thin">
        <color rgb="00ABCBD0"/>
      </right>
      <top style="thin">
        <color rgb="00ABCBD0"/>
      </top>
      <bottom/>
      <diagonal/>
    </border>
    <border>
      <left/>
      <right style="thin">
        <color rgb="00ABCBD0"/>
      </right>
      <top style="thin">
        <color rgb="00ABCBD0"/>
      </top>
      <bottom style="thin">
        <color rgb="00ABCBD0"/>
      </bottom>
      <diagonal/>
    </border>
    <border>
      <left/>
      <right/>
      <top style="thin">
        <color rgb="00ABCBD0"/>
      </top>
      <bottom style="thin">
        <color rgb="00ABCBD0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7" fillId="7" borderId="2" applyAlignment="1" pivotButton="0" quotePrefix="0" xfId="0">
      <alignment horizontal="center" vertical="center" wrapText="1" readingOrder="2"/>
    </xf>
    <xf numFmtId="0" fontId="9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0" fontId="0" fillId="7" borderId="2" pivotButton="0" quotePrefix="0" xfId="0"/>
    <xf numFmtId="0" fontId="3" fillId="3" borderId="1" applyAlignment="1" pivotButton="0" quotePrefix="0" xfId="0">
      <alignment horizontal="center" vertical="center" wrapText="1" readingOrder="2"/>
    </xf>
    <xf numFmtId="2" fontId="8" fillId="3" borderId="3" applyAlignment="1" pivotButton="0" quotePrefix="0" xfId="0">
      <alignment horizontal="center" vertical="center" wrapText="1" readingOrder="2"/>
    </xf>
    <xf numFmtId="1" fontId="10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1" fontId="8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9" fontId="10" fillId="6" borderId="3" applyAlignment="1" pivotButton="0" quotePrefix="0" xfId="0">
      <alignment horizontal="center" vertical="center" wrapText="1" readingOrder="2"/>
    </xf>
    <xf numFmtId="3" fontId="8" fillId="3" borderId="3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4" fillId="5" borderId="1" applyAlignment="1" applyProtection="1" pivotButton="0" quotePrefix="0" xfId="0">
      <alignment horizontal="center" vertical="center" wrapText="1" readingOrder="2"/>
      <protection locked="0" hidden="0"/>
    </xf>
    <xf numFmtId="2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8" fillId="3" borderId="3" applyAlignment="1" pivotButton="0" quotePrefix="0" xfId="0">
      <alignment horizontal="center" vertical="center" wrapText="1" readingOrder="2"/>
    </xf>
    <xf numFmtId="165" fontId="10" fillId="6" borderId="3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right" vertical="center" wrapText="1" readingOrder="2"/>
      <protection locked="0" hidden="0"/>
    </xf>
    <xf numFmtId="1" fontId="6" fillId="6" borderId="1" applyAlignment="1" pivotButton="0" quotePrefix="0" xfId="0">
      <alignment horizontal="center" vertical="center" wrapText="1" readingOrder="2"/>
    </xf>
    <xf numFmtId="165" fontId="6" fillId="6" borderId="1" applyAlignment="1" pivotButton="0" quotePrefix="0" xfId="0">
      <alignment horizontal="center" vertical="center" wrapText="1" readingOrder="2"/>
    </xf>
    <xf numFmtId="165" fontId="5" fillId="6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0" fontId="5" fillId="6" borderId="1" applyAlignment="1" pivotButton="0" quotePrefix="0" xfId="0">
      <alignment horizontal="center" vertical="center" wrapText="1" readingOrder="2"/>
    </xf>
    <xf numFmtId="2" fontId="6" fillId="6" borderId="1" applyAlignment="1" pivotButton="0" quotePrefix="0" xfId="0">
      <alignment horizontal="center" vertical="center" wrapText="1" readingOrder="2"/>
    </xf>
    <xf numFmtId="9" fontId="6" fillId="6" borderId="1" applyAlignment="1" pivotButton="0" quotePrefix="0" xfId="0">
      <alignment horizontal="center" vertical="center" wrapText="1" readingOrder="2"/>
    </xf>
    <xf numFmtId="0" fontId="5" fillId="2" borderId="1" applyAlignment="1" pivotButton="0" quotePrefix="0" xfId="0">
      <alignment horizontal="center" vertical="center" wrapText="1" readingOrder="2"/>
    </xf>
    <xf numFmtId="9" fontId="4" fillId="5" borderId="1" applyAlignment="1" applyProtection="1" pivotButton="0" quotePrefix="0" xfId="0">
      <alignment horizontal="center" vertical="center" wrapText="1" readingOrder="2"/>
      <protection locked="0" hidden="0"/>
    </xf>
    <xf numFmtId="164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3" fillId="3" borderId="1" applyAlignment="1" pivotButton="0" quotePrefix="0" xfId="0">
      <alignment horizontal="right" vertical="center" wrapText="1" readingOrder="2"/>
    </xf>
    <xf numFmtId="0" fontId="0" fillId="0" borderId="6" pivotButton="0" quotePrefix="0" xfId="0"/>
    <xf numFmtId="0" fontId="0" fillId="0" borderId="7" pivotButton="0" quotePrefix="0" xfId="0"/>
    <xf numFmtId="0" fontId="11" fillId="3" borderId="0" applyAlignment="1" pivotButton="0" quotePrefix="0" xfId="0">
      <alignment horizontal="center" vertical="center" wrapText="1" readingOrder="2"/>
    </xf>
    <xf numFmtId="0" fontId="12" fillId="7" borderId="0" applyAlignment="1" pivotButton="0" quotePrefix="0" xfId="0">
      <alignment horizontal="center" vertical="center" wrapText="1" readingOrder="2"/>
    </xf>
    <xf numFmtId="0" fontId="0" fillId="7" borderId="0" pivotButton="0" quotePrefix="0" xfId="0"/>
    <xf numFmtId="0" fontId="6" fillId="6" borderId="1" applyAlignment="1" pivotButton="0" quotePrefix="0" xfId="0">
      <alignment horizontal="right" vertical="center" wrapText="1" readingOrder="2"/>
    </xf>
    <xf numFmtId="1" fontId="5" fillId="6" borderId="1" applyAlignment="1" pivotButton="0" quotePrefix="0" xfId="0">
      <alignment horizontal="center" vertical="center" wrapText="1" readingOrder="2"/>
    </xf>
    <xf numFmtId="0" fontId="13" fillId="8" borderId="1" applyAlignment="1" pivotButton="0" quotePrefix="0" xfId="0">
      <alignment horizontal="right" vertical="center" wrapText="1" readingOrder="2"/>
    </xf>
    <xf numFmtId="0" fontId="0" fillId="8" borderId="1" pivotButton="0" quotePrefix="0" xfId="0"/>
    <xf numFmtId="0" fontId="6" fillId="0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5">
    <dxf>
      <font>
        <name val="Segoe UI"/>
        <b val="1"/>
        <color rgb="0011292E"/>
      </font>
      <fill>
        <patternFill patternType="solid">
          <fgColor rgb="00F8A9A9"/>
        </patternFill>
      </fill>
    </dxf>
    <dxf>
      <font>
        <name val="Segoe UI"/>
        <color rgb="0011292E"/>
      </font>
      <fill>
        <patternFill patternType="solid">
          <fgColor rgb="00C6E5C0"/>
        </patternFill>
      </fill>
    </dxf>
    <dxf>
      <font>
        <name val="Segoe UI"/>
        <color rgb="0011292E"/>
      </font>
      <fill>
        <patternFill patternType="solid">
          <fgColor rgb="00FFE699"/>
        </patternFill>
      </fill>
    </dxf>
    <dxf>
      <font>
        <name val="Segoe UI"/>
        <color rgb="0011292E"/>
      </font>
      <fill>
        <patternFill patternType="solid">
          <fgColor rgb="00FFC7CE"/>
        </patternFill>
      </fill>
    </dxf>
    <dxf>
      <font>
        <name val="Segoe UI"/>
        <b val="1"/>
        <color rgb="0011292E"/>
      </font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الدرجة الحالية لكل مقرر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C5C"/>
            </a:solidFill>
            <a:ln xmlns:a="http://schemas.openxmlformats.org/drawingml/2006/main">
              <a:solidFill>
                <a:srgbClr val="0F4C5C"/>
              </a:solidFill>
              <a:prstDash val="solid"/>
            </a:ln>
          </spPr>
          <cat>
            <numRef>
              <f>'لوحة الفصل'!$A$13:$A$18</f>
            </numRef>
          </cat>
          <val>
            <numRef>
              <f>'لوحة الفصل'!$N$13:$N$18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ساعات المذاكرة لكل مقرر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C5C"/>
            </a:solidFill>
            <a:ln xmlns:a="http://schemas.openxmlformats.org/drawingml/2006/main">
              <a:solidFill>
                <a:srgbClr val="0F4C5C"/>
              </a:solidFill>
              <a:prstDash val="solid"/>
            </a:ln>
          </spPr>
          <cat>
            <numRef>
              <f>'SH'!$A$5:$A$10</f>
            </numRef>
          </cat>
          <val>
            <numRef>
              <f>'SH'!$S$5:$S$10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38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38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B8B24"/>
    <outlinePr summaryBelow="1" summaryRight="1"/>
    <pageSetUpPr fitToPage="1"/>
  </sheetPr>
  <dimension ref="A1:AA58"/>
  <sheetViews>
    <sheetView showGridLines="0" rightToLeft="1" zoomScale="100"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8.5" customWidth="1" min="4" max="4"/>
    <col width="8.5" customWidth="1" min="5" max="5"/>
    <col width="8.5" customWidth="1" min="6" max="6"/>
    <col width="8.5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.5" customWidth="1" min="14" max="14"/>
    <col width="11" customWidth="1" min="15" max="15"/>
    <col width="12" customWidth="1" min="16" max="16"/>
    <col width="8" customWidth="1" min="17" max="17"/>
    <col width="8" customWidth="1" min="18" max="18"/>
    <col width="9" customWidth="1" min="19" max="19"/>
    <col width="9" customWidth="1" min="20" max="20"/>
    <col width="9" customWidth="1" min="21" max="21"/>
    <col width="10" customWidth="1" min="22" max="22"/>
    <col width="3" customWidth="1" min="23" max="23"/>
    <col width="3" customWidth="1" min="24" max="24"/>
    <col width="12" customWidth="1" min="25" max="25"/>
    <col width="10" customWidth="1" min="26" max="26"/>
  </cols>
  <sheetData>
    <row r="1" ht="50" customHeight="1">
      <c r="A1" s="1" t="inlineStr">
        <is>
          <t>لوحة الفصل الدراسي: الدرجات والمعدل والحضور والمواعيد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</row>
    <row r="3" ht="20" customHeight="1">
      <c r="A3" s="4" t="inlineStr">
        <is>
          <t>أدخل درجاتك كلما ظهرت؛ يحسب الشيت درجتك الحالية والدرجة المطلوبة في النهائي لتحقق هدفك ومعدلك المتوقع وخطر الحرمان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</row>
    <row r="4" ht="18" customHeight="1">
      <c r="A4" s="6" t="inlineStr">
        <is>
          <t>المعدل المتوقع</t>
        </is>
      </c>
      <c r="B4" s="7" t="inlineStr">
        <is>
          <t>الساعات المعتمدة</t>
        </is>
      </c>
      <c r="C4" s="8" t="n"/>
      <c r="D4" s="8" t="n"/>
      <c r="E4" s="6" t="inlineStr">
        <is>
          <t>مقررات في خطر</t>
        </is>
      </c>
      <c r="F4" s="9" t="n"/>
      <c r="G4" s="9" t="n"/>
      <c r="H4" s="9" t="n"/>
      <c r="I4" s="7" t="inlineStr">
        <is>
          <t>متوسط الحضور</t>
        </is>
      </c>
      <c r="J4" s="8" t="n"/>
      <c r="K4" s="8" t="n"/>
      <c r="L4" s="8" t="n"/>
      <c r="M4" s="6" t="inlineStr">
        <is>
          <t>ساعات المذاكرة</t>
        </is>
      </c>
      <c r="N4" s="9" t="n"/>
      <c r="O4" s="9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10" t="inlineStr">
        <is>
          <t>الحرف</t>
        </is>
      </c>
      <c r="Z4" s="10" t="inlineStr">
        <is>
          <t>من %</t>
        </is>
      </c>
      <c r="AA4" s="10" t="inlineStr">
        <is>
          <t>نقاط</t>
        </is>
      </c>
    </row>
    <row r="5" ht="34" customHeight="1">
      <c r="A5" s="11">
        <f>IFERROR(SUMPRODUCT(R13:R20,B13:B20)/SUM(B13:B20),0)</f>
        <v/>
      </c>
      <c r="B5" s="12">
        <f>SUM(B13:B20)</f>
        <v/>
      </c>
      <c r="C5" s="13" t="n"/>
      <c r="D5" s="13" t="n"/>
      <c r="E5" s="14">
        <f>COUNTIF(P13:P20,"صعب")+COUNTIF(P13:P20,"مستحيل")</f>
        <v/>
      </c>
      <c r="F5" s="15" t="n"/>
      <c r="G5" s="15" t="n"/>
      <c r="H5" s="15" t="n"/>
      <c r="I5" s="16">
        <f>IFERROR(SUM(T13:T20)/SUM(S13:S20),0)</f>
        <v/>
      </c>
      <c r="J5" s="13" t="n"/>
      <c r="K5" s="13" t="n"/>
      <c r="L5" s="13" t="n"/>
      <c r="M5" s="17">
        <f>SUM('ساعات المذاكرة'!$S$5:$S$12)</f>
        <v/>
      </c>
      <c r="N5" s="15" t="n"/>
      <c r="O5" s="1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18" t="inlineStr">
        <is>
          <t>F</t>
        </is>
      </c>
      <c r="Z5" s="19" t="n">
        <v>0</v>
      </c>
      <c r="AA5" s="20" t="n">
        <v>0</v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18" t="inlineStr">
        <is>
          <t>D</t>
        </is>
      </c>
      <c r="Z6" s="19" t="n">
        <v>60</v>
      </c>
      <c r="AA6" s="20" t="n">
        <v>2</v>
      </c>
    </row>
    <row r="7" ht="18" customHeight="1">
      <c r="A7" s="6" t="inlineStr">
        <is>
          <t>أعلى درجة حالية</t>
        </is>
      </c>
      <c r="B7" s="7" t="inlineStr">
        <is>
          <t>أدنى درجة %</t>
        </is>
      </c>
      <c r="C7" s="8" t="n"/>
      <c r="D7" s="8" t="n"/>
      <c r="E7" s="6" t="inlineStr">
        <is>
          <t>أقرب موعد (يوم)</t>
        </is>
      </c>
      <c r="F7" s="9" t="n"/>
      <c r="G7" s="9" t="n"/>
      <c r="H7" s="9" t="n"/>
      <c r="I7" s="7" t="inlineStr">
        <is>
          <t>مقررات بالحرمان</t>
        </is>
      </c>
      <c r="J7" s="8" t="n"/>
      <c r="K7" s="8" t="n"/>
      <c r="L7" s="8" t="n"/>
      <c r="M7" s="7" t="inlineStr">
        <is>
          <t>ساعات مذاكرة/ساعة معتمدة/أسبوع</t>
        </is>
      </c>
      <c r="N7" s="8" t="n"/>
      <c r="O7" s="8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18" t="inlineStr">
        <is>
          <t>D+</t>
        </is>
      </c>
      <c r="Z7" s="19" t="n">
        <v>65</v>
      </c>
      <c r="AA7" s="20" t="n">
        <v>2.5</v>
      </c>
    </row>
    <row r="8" ht="34" customHeight="1">
      <c r="A8" s="21">
        <f>IFERROR(INDEX(A13:A20,MATCH(MAX(N13:N20),N13:N20,0)),"")</f>
        <v/>
      </c>
      <c r="B8" s="22">
        <f>IFERROR(MIN(N13:N20),0)</f>
        <v/>
      </c>
      <c r="C8" s="13" t="n"/>
      <c r="D8" s="13" t="n"/>
      <c r="E8" s="14">
        <f>IFERROR(_xlfn.MINIFS(E25:E36,F25:F36,"&lt;&gt;✔",E25:E36,"&gt;=0"),"—")</f>
        <v/>
      </c>
      <c r="F8" s="15" t="n"/>
      <c r="G8" s="15" t="n"/>
      <c r="H8" s="15" t="n"/>
      <c r="I8" s="12">
        <f>COUNTIF(V13:V20,"حرمان")</f>
        <v/>
      </c>
      <c r="J8" s="13" t="n"/>
      <c r="K8" s="13" t="n"/>
      <c r="L8" s="13" t="n"/>
      <c r="M8" s="22">
        <f>IFERROR(SUM('ساعات المذاكرة'!$S$5:$S$12)/(SUM(B13:B20)*$Z$16),0)</f>
        <v/>
      </c>
      <c r="N8" s="13" t="n"/>
      <c r="O8" s="13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18" t="inlineStr">
        <is>
          <t>C</t>
        </is>
      </c>
      <c r="Z8" s="19" t="n">
        <v>70</v>
      </c>
      <c r="AA8" s="20" t="n">
        <v>3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18" t="inlineStr">
        <is>
          <t>C+</t>
        </is>
      </c>
      <c r="Z9" s="19" t="n">
        <v>75</v>
      </c>
      <c r="AA9" s="20" t="n">
        <v>3.5</v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18" t="inlineStr">
        <is>
          <t>B</t>
        </is>
      </c>
      <c r="Z10" s="19" t="n">
        <v>80</v>
      </c>
      <c r="AA10" s="20" t="n">
        <v>4</v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18" t="inlineStr">
        <is>
          <t>B+</t>
        </is>
      </c>
      <c r="Z11" s="19" t="n">
        <v>85</v>
      </c>
      <c r="AA11" s="20" t="n">
        <v>4.5</v>
      </c>
    </row>
    <row r="12" ht="52" customHeight="1">
      <c r="A12" s="10" t="inlineStr">
        <is>
          <t>المقرر</t>
        </is>
      </c>
      <c r="B12" s="10" t="inlineStr">
        <is>
          <t>ساعات</t>
        </is>
      </c>
      <c r="C12" s="10" t="inlineStr">
        <is>
          <t>الهدف %</t>
        </is>
      </c>
      <c r="D12" s="10" t="inlineStr">
        <is>
          <t>واجبات %</t>
        </is>
      </c>
      <c r="E12" s="10" t="inlineStr">
        <is>
          <t>اختبارات %</t>
        </is>
      </c>
      <c r="F12" s="10" t="inlineStr">
        <is>
          <t>نصفي %</t>
        </is>
      </c>
      <c r="G12" s="10" t="inlineStr">
        <is>
          <t>نهائي %</t>
        </is>
      </c>
      <c r="H12" s="10" t="inlineStr">
        <is>
          <t>درجة الواجبات</t>
        </is>
      </c>
      <c r="I12" s="10" t="inlineStr">
        <is>
          <t>درجة الاختبارات</t>
        </is>
      </c>
      <c r="J12" s="10" t="inlineStr">
        <is>
          <t>درجة النصفي</t>
        </is>
      </c>
      <c r="K12" s="10" t="inlineStr">
        <is>
          <t>درجة النهائي</t>
        </is>
      </c>
      <c r="L12" s="10" t="inlineStr">
        <is>
          <t>وزن منجز</t>
        </is>
      </c>
      <c r="M12" s="10" t="inlineStr">
        <is>
          <t>نقاط محققة</t>
        </is>
      </c>
      <c r="N12" s="10" t="inlineStr">
        <is>
          <t>الحالية %</t>
        </is>
      </c>
      <c r="O12" s="10" t="inlineStr">
        <is>
          <t>المطلوب في النهائي</t>
        </is>
      </c>
      <c r="P12" s="10" t="inlineStr">
        <is>
          <t>الحالة</t>
        </is>
      </c>
      <c r="Q12" s="10" t="inlineStr">
        <is>
          <t>الحرف</t>
        </is>
      </c>
      <c r="R12" s="10" t="inlineStr">
        <is>
          <t>نقاط GPA</t>
        </is>
      </c>
      <c r="S12" s="10" t="inlineStr">
        <is>
          <t>محاضرات</t>
        </is>
      </c>
      <c r="T12" s="10" t="inlineStr">
        <is>
          <t>حضور</t>
        </is>
      </c>
      <c r="U12" s="10" t="inlineStr">
        <is>
          <t>غياب %</t>
        </is>
      </c>
      <c r="V12" s="10" t="inlineStr">
        <is>
          <t>حالة الحضور</t>
        </is>
      </c>
      <c r="W12" s="5" t="n"/>
      <c r="X12" s="5" t="n"/>
      <c r="Y12" s="18" t="inlineStr">
        <is>
          <t>A</t>
        </is>
      </c>
      <c r="Z12" s="19" t="n">
        <v>90</v>
      </c>
      <c r="AA12" s="20" t="n">
        <v>4.75</v>
      </c>
    </row>
    <row r="13">
      <c r="A13" s="23" t="inlineStr">
        <is>
          <t>التفاضل والتكامل 2</t>
        </is>
      </c>
      <c r="B13" s="19" t="n">
        <v>4</v>
      </c>
      <c r="C13" s="19" t="n">
        <v>88</v>
      </c>
      <c r="D13" s="19" t="n">
        <v>15</v>
      </c>
      <c r="E13" s="19" t="n">
        <v>10</v>
      </c>
      <c r="F13" s="19" t="n">
        <v>30</v>
      </c>
      <c r="G13" s="19" t="n">
        <v>45</v>
      </c>
      <c r="H13" s="19" t="n">
        <v>92</v>
      </c>
      <c r="I13" s="19" t="n">
        <v>85</v>
      </c>
      <c r="J13" s="19" t="n">
        <v>78</v>
      </c>
      <c r="K13" s="19" t="n"/>
      <c r="L13" s="24">
        <f>IF($A13="","",SUMPRODUCT(--ISNUMBER(H13:K13),D13:G13))</f>
        <v/>
      </c>
      <c r="M13" s="25">
        <f>IF($A13="","",(IF(ISNUMBER(H13),H13*D13,0)+IF(ISNUMBER(I13),I13*E13,0)+IF(ISNUMBER(J13),J13*F13,0)+IF(ISNUMBER(K13),K13*G13,0))/100)</f>
        <v/>
      </c>
      <c r="N13" s="26">
        <f>IF($A13="","",IF(L13=0,0,M13/L13*100))</f>
        <v/>
      </c>
      <c r="O13" s="25">
        <f>IF($A13="","",IF(ISNUMBER(K13),"—",IF(G13=0,"—",(C13-M13)/G13*100)))</f>
        <v/>
      </c>
      <c r="P13" s="27">
        <f>IF($A13="","",IF(ISNUMBER(K13),IF(M13&gt;=C13,"حققت الهدف","دون الهدف"),IF(O13&gt;100,"مستحيل",IF(O13&gt;90,"صعب",IF(O13&gt;75,"ممكن","مريح")))))</f>
        <v/>
      </c>
      <c r="Q13" s="28">
        <f>IF($A13="","",INDEX($Y$5:$Y$13,MATCH(IF(ISNUMBER(K13),M13,N13),$Z$5:$Z$13,1)))</f>
        <v/>
      </c>
      <c r="R13" s="29">
        <f>IF($A13="","",INDEX($AA$5:$AA$13,MATCH(IF(ISNUMBER(K13),M13,N13),$Z$5:$Z$13,1)))</f>
        <v/>
      </c>
      <c r="S13" s="19" t="n">
        <v>36</v>
      </c>
      <c r="T13" s="19" t="n">
        <v>34</v>
      </c>
      <c r="U13" s="30">
        <f>IF($A13="","",IF(N(S13)=0,0,1-T13/S13))</f>
        <v/>
      </c>
      <c r="V13" s="27">
        <f>IF($A13="","",IF(U13&gt;$Z$15,"حرمان",IF(U13&gt;=$Z$15*0.8,"خطر","OK")))</f>
        <v/>
      </c>
      <c r="W13" s="5" t="n"/>
      <c r="X13" s="5" t="n"/>
      <c r="Y13" s="18" t="inlineStr">
        <is>
          <t>A+</t>
        </is>
      </c>
      <c r="Z13" s="19" t="n">
        <v>95</v>
      </c>
      <c r="AA13" s="20" t="n">
        <v>5</v>
      </c>
    </row>
    <row r="14">
      <c r="A14" s="23" t="inlineStr">
        <is>
          <t>الدوائر الكهربائية</t>
        </is>
      </c>
      <c r="B14" s="19" t="n">
        <v>3</v>
      </c>
      <c r="C14" s="19" t="n">
        <v>90</v>
      </c>
      <c r="D14" s="19" t="n">
        <v>20</v>
      </c>
      <c r="E14" s="19" t="n">
        <v>10</v>
      </c>
      <c r="F14" s="19" t="n">
        <v>30</v>
      </c>
      <c r="G14" s="19" t="n">
        <v>40</v>
      </c>
      <c r="H14" s="19" t="n">
        <v>95</v>
      </c>
      <c r="I14" s="19" t="n">
        <v>90</v>
      </c>
      <c r="J14" s="19" t="n">
        <v>88</v>
      </c>
      <c r="K14" s="19" t="n"/>
      <c r="L14" s="24">
        <f>IF($A14="","",SUMPRODUCT(--ISNUMBER(H14:K14),D14:G14))</f>
        <v/>
      </c>
      <c r="M14" s="25">
        <f>IF($A14="","",(IF(ISNUMBER(H14),H14*D14,0)+IF(ISNUMBER(I14),I14*E14,0)+IF(ISNUMBER(J14),J14*F14,0)+IF(ISNUMBER(K14),K14*G14,0))/100)</f>
        <v/>
      </c>
      <c r="N14" s="26">
        <f>IF($A14="","",IF(L14=0,0,M14/L14*100))</f>
        <v/>
      </c>
      <c r="O14" s="25">
        <f>IF($A14="","",IF(ISNUMBER(K14),"—",IF(G14=0,"—",(C14-M14)/G14*100)))</f>
        <v/>
      </c>
      <c r="P14" s="27">
        <f>IF($A14="","",IF(ISNUMBER(K14),IF(M14&gt;=C14,"حققت الهدف","دون الهدف"),IF(O14&gt;100,"مستحيل",IF(O14&gt;90,"صعب",IF(O14&gt;75,"ممكن","مريح")))))</f>
        <v/>
      </c>
      <c r="Q14" s="28">
        <f>IF($A14="","",INDEX($Y$5:$Y$13,MATCH(IF(ISNUMBER(K14),M14,N14),$Z$5:$Z$13,1)))</f>
        <v/>
      </c>
      <c r="R14" s="29">
        <f>IF($A14="","",INDEX($AA$5:$AA$13,MATCH(IF(ISNUMBER(K14),M14,N14),$Z$5:$Z$13,1)))</f>
        <v/>
      </c>
      <c r="S14" s="19" t="n">
        <v>27</v>
      </c>
      <c r="T14" s="19" t="n">
        <v>27</v>
      </c>
      <c r="U14" s="30">
        <f>IF($A14="","",IF(N(S14)=0,0,1-T14/S14))</f>
        <v/>
      </c>
      <c r="V14" s="27">
        <f>IF($A14="","",IF(U14&gt;$Z$15,"حرمان",IF(U14&gt;=$Z$15*0.8,"خطر","OK")))</f>
        <v/>
      </c>
      <c r="W14" s="5" t="n"/>
      <c r="X14" s="5" t="n"/>
      <c r="Y14" s="5" t="n"/>
      <c r="Z14" s="5" t="n"/>
    </row>
    <row r="15">
      <c r="A15" s="23" t="inlineStr">
        <is>
          <t>البرمجة</t>
        </is>
      </c>
      <c r="B15" s="19" t="n">
        <v>3</v>
      </c>
      <c r="C15" s="19" t="n">
        <v>85</v>
      </c>
      <c r="D15" s="19" t="n">
        <v>30</v>
      </c>
      <c r="E15" s="19" t="n">
        <v>10</v>
      </c>
      <c r="F15" s="19" t="n">
        <v>25</v>
      </c>
      <c r="G15" s="19" t="n">
        <v>35</v>
      </c>
      <c r="H15" s="19" t="n">
        <v>88</v>
      </c>
      <c r="I15" s="19" t="n">
        <v>70</v>
      </c>
      <c r="J15" s="19" t="n">
        <v>74</v>
      </c>
      <c r="K15" s="19" t="n"/>
      <c r="L15" s="24">
        <f>IF($A15="","",SUMPRODUCT(--ISNUMBER(H15:K15),D15:G15))</f>
        <v/>
      </c>
      <c r="M15" s="25">
        <f>IF($A15="","",(IF(ISNUMBER(H15),H15*D15,0)+IF(ISNUMBER(I15),I15*E15,0)+IF(ISNUMBER(J15),J15*F15,0)+IF(ISNUMBER(K15),K15*G15,0))/100)</f>
        <v/>
      </c>
      <c r="N15" s="26">
        <f>IF($A15="","",IF(L15=0,0,M15/L15*100))</f>
        <v/>
      </c>
      <c r="O15" s="25">
        <f>IF($A15="","",IF(ISNUMBER(K15),"—",IF(G15=0,"—",(C15-M15)/G15*100)))</f>
        <v/>
      </c>
      <c r="P15" s="27">
        <f>IF($A15="","",IF(ISNUMBER(K15),IF(M15&gt;=C15,"حققت الهدف","دون الهدف"),IF(O15&gt;100,"مستحيل",IF(O15&gt;90,"صعب",IF(O15&gt;75,"ممكن","مريح")))))</f>
        <v/>
      </c>
      <c r="Q15" s="28">
        <f>IF($A15="","",INDEX($Y$5:$Y$13,MATCH(IF(ISNUMBER(K15),M15,N15),$Z$5:$Z$13,1)))</f>
        <v/>
      </c>
      <c r="R15" s="29">
        <f>IF($A15="","",INDEX($AA$5:$AA$13,MATCH(IF(ISNUMBER(K15),M15,N15),$Z$5:$Z$13,1)))</f>
        <v/>
      </c>
      <c r="S15" s="19" t="n">
        <v>27</v>
      </c>
      <c r="T15" s="19" t="n">
        <v>24</v>
      </c>
      <c r="U15" s="30">
        <f>IF($A15="","",IF(N(S15)=0,0,1-T15/S15))</f>
        <v/>
      </c>
      <c r="V15" s="27">
        <f>IF($A15="","",IF(U15&gt;$Z$15,"حرمان",IF(U15&gt;=$Z$15*0.8,"خطر","OK")))</f>
        <v/>
      </c>
      <c r="W15" s="5" t="n"/>
      <c r="X15" s="5" t="n"/>
      <c r="Y15" s="31" t="inlineStr">
        <is>
          <t>الحد الأقصى للغياب %</t>
        </is>
      </c>
      <c r="Z15" s="32" t="n">
        <v>0.25</v>
      </c>
    </row>
    <row r="16">
      <c r="A16" s="23" t="inlineStr">
        <is>
          <t>الفيزياء العامة</t>
        </is>
      </c>
      <c r="B16" s="19" t="n">
        <v>3</v>
      </c>
      <c r="C16" s="19" t="n">
        <v>80</v>
      </c>
      <c r="D16" s="19" t="n">
        <v>10</v>
      </c>
      <c r="E16" s="19" t="n">
        <v>15</v>
      </c>
      <c r="F16" s="19" t="n">
        <v>30</v>
      </c>
      <c r="G16" s="19" t="n">
        <v>45</v>
      </c>
      <c r="H16" s="19" t="n">
        <v>70</v>
      </c>
      <c r="I16" s="19" t="n">
        <v>62</v>
      </c>
      <c r="J16" s="19" t="n">
        <v>58</v>
      </c>
      <c r="K16" s="19" t="n"/>
      <c r="L16" s="24">
        <f>IF($A16="","",SUMPRODUCT(--ISNUMBER(H16:K16),D16:G16))</f>
        <v/>
      </c>
      <c r="M16" s="25">
        <f>IF($A16="","",(IF(ISNUMBER(H16),H16*D16,0)+IF(ISNUMBER(I16),I16*E16,0)+IF(ISNUMBER(J16),J16*F16,0)+IF(ISNUMBER(K16),K16*G16,0))/100)</f>
        <v/>
      </c>
      <c r="N16" s="26">
        <f>IF($A16="","",IF(L16=0,0,M16/L16*100))</f>
        <v/>
      </c>
      <c r="O16" s="25">
        <f>IF($A16="","",IF(ISNUMBER(K16),"—",IF(G16=0,"—",(C16-M16)/G16*100)))</f>
        <v/>
      </c>
      <c r="P16" s="27">
        <f>IF($A16="","",IF(ISNUMBER(K16),IF(M16&gt;=C16,"حققت الهدف","دون الهدف"),IF(O16&gt;100,"مستحيل",IF(O16&gt;90,"صعب",IF(O16&gt;75,"ممكن","مريح")))))</f>
        <v/>
      </c>
      <c r="Q16" s="28">
        <f>IF($A16="","",INDEX($Y$5:$Y$13,MATCH(IF(ISNUMBER(K16),M16,N16),$Z$5:$Z$13,1)))</f>
        <v/>
      </c>
      <c r="R16" s="29">
        <f>IF($A16="","",INDEX($AA$5:$AA$13,MATCH(IF(ISNUMBER(K16),M16,N16),$Z$5:$Z$13,1)))</f>
        <v/>
      </c>
      <c r="S16" s="19" t="n">
        <v>27</v>
      </c>
      <c r="T16" s="19" t="n">
        <v>21</v>
      </c>
      <c r="U16" s="30">
        <f>IF($A16="","",IF(N(S16)=0,0,1-T16/S16))</f>
        <v/>
      </c>
      <c r="V16" s="27">
        <f>IF($A16="","",IF(U16&gt;$Z$15,"حرمان",IF(U16&gt;=$Z$15*0.8,"خطر","OK")))</f>
        <v/>
      </c>
      <c r="W16" s="5" t="n"/>
      <c r="X16" s="5" t="n"/>
      <c r="Y16" s="31" t="inlineStr">
        <is>
          <t>الأسبوع الحالي</t>
        </is>
      </c>
      <c r="Z16" s="19" t="n">
        <v>9</v>
      </c>
    </row>
    <row r="17">
      <c r="A17" s="23" t="inlineStr">
        <is>
          <t>الكتابة الفنية</t>
        </is>
      </c>
      <c r="B17" s="19" t="n">
        <v>2</v>
      </c>
      <c r="C17" s="19" t="n">
        <v>90</v>
      </c>
      <c r="D17" s="19" t="n">
        <v>40</v>
      </c>
      <c r="E17" s="19" t="n">
        <v>10</v>
      </c>
      <c r="F17" s="19" t="n">
        <v>20</v>
      </c>
      <c r="G17" s="19" t="n">
        <v>30</v>
      </c>
      <c r="H17" s="19" t="n">
        <v>96</v>
      </c>
      <c r="I17" s="19" t="n">
        <v>92</v>
      </c>
      <c r="J17" s="19" t="n">
        <v>90</v>
      </c>
      <c r="K17" s="19" t="n"/>
      <c r="L17" s="24">
        <f>IF($A17="","",SUMPRODUCT(--ISNUMBER(H17:K17),D17:G17))</f>
        <v/>
      </c>
      <c r="M17" s="25">
        <f>IF($A17="","",(IF(ISNUMBER(H17),H17*D17,0)+IF(ISNUMBER(I17),I17*E17,0)+IF(ISNUMBER(J17),J17*F17,0)+IF(ISNUMBER(K17),K17*G17,0))/100)</f>
        <v/>
      </c>
      <c r="N17" s="26">
        <f>IF($A17="","",IF(L17=0,0,M17/L17*100))</f>
        <v/>
      </c>
      <c r="O17" s="25">
        <f>IF($A17="","",IF(ISNUMBER(K17),"—",IF(G17=0,"—",(C17-M17)/G17*100)))</f>
        <v/>
      </c>
      <c r="P17" s="27">
        <f>IF($A17="","",IF(ISNUMBER(K17),IF(M17&gt;=C17,"حققت الهدف","دون الهدف"),IF(O17&gt;100,"مستحيل",IF(O17&gt;90,"صعب",IF(O17&gt;75,"ممكن","مريح")))))</f>
        <v/>
      </c>
      <c r="Q17" s="28">
        <f>IF($A17="","",INDEX($Y$5:$Y$13,MATCH(IF(ISNUMBER(K17),M17,N17),$Z$5:$Z$13,1)))</f>
        <v/>
      </c>
      <c r="R17" s="29">
        <f>IF($A17="","",INDEX($AA$5:$AA$13,MATCH(IF(ISNUMBER(K17),M17,N17),$Z$5:$Z$13,1)))</f>
        <v/>
      </c>
      <c r="S17" s="19" t="n">
        <v>18</v>
      </c>
      <c r="T17" s="19" t="n">
        <v>17</v>
      </c>
      <c r="U17" s="30">
        <f>IF($A17="","",IF(N(S17)=0,0,1-T17/S17))</f>
        <v/>
      </c>
      <c r="V17" s="27">
        <f>IF($A17="","",IF(U17&gt;$Z$15,"حرمان",IF(U17&gt;=$Z$15*0.8,"خطر","OK")))</f>
        <v/>
      </c>
      <c r="W17" s="5" t="n"/>
      <c r="X17" s="5" t="n"/>
      <c r="Y17" s="31" t="inlineStr">
        <is>
          <t>تاريخ اليوم</t>
        </is>
      </c>
      <c r="Z17" s="33" t="n">
        <v>46318</v>
      </c>
    </row>
    <row r="18">
      <c r="A18" s="23" t="inlineStr">
        <is>
          <t>الإحصاء</t>
        </is>
      </c>
      <c r="B18" s="19" t="n">
        <v>3</v>
      </c>
      <c r="C18" s="19" t="n">
        <v>85</v>
      </c>
      <c r="D18" s="19" t="n">
        <v>20</v>
      </c>
      <c r="E18" s="19" t="n">
        <v>10</v>
      </c>
      <c r="F18" s="19" t="n">
        <v>30</v>
      </c>
      <c r="G18" s="19" t="n">
        <v>40</v>
      </c>
      <c r="H18" s="19" t="n">
        <v>82</v>
      </c>
      <c r="I18" s="19" t="n">
        <v>88</v>
      </c>
      <c r="J18" s="19" t="n">
        <v>81</v>
      </c>
      <c r="K18" s="19" t="n"/>
      <c r="L18" s="24">
        <f>IF($A18="","",SUMPRODUCT(--ISNUMBER(H18:K18),D18:G18))</f>
        <v/>
      </c>
      <c r="M18" s="25">
        <f>IF($A18="","",(IF(ISNUMBER(H18),H18*D18,0)+IF(ISNUMBER(I18),I18*E18,0)+IF(ISNUMBER(J18),J18*F18,0)+IF(ISNUMBER(K18),K18*G18,0))/100)</f>
        <v/>
      </c>
      <c r="N18" s="26">
        <f>IF($A18="","",IF(L18=0,0,M18/L18*100))</f>
        <v/>
      </c>
      <c r="O18" s="25">
        <f>IF($A18="","",IF(ISNUMBER(K18),"—",IF(G18=0,"—",(C18-M18)/G18*100)))</f>
        <v/>
      </c>
      <c r="P18" s="27">
        <f>IF($A18="","",IF(ISNUMBER(K18),IF(M18&gt;=C18,"حققت الهدف","دون الهدف"),IF(O18&gt;100,"مستحيل",IF(O18&gt;90,"صعب",IF(O18&gt;75,"ممكن","مريح")))))</f>
        <v/>
      </c>
      <c r="Q18" s="28">
        <f>IF($A18="","",INDEX($Y$5:$Y$13,MATCH(IF(ISNUMBER(K18),M18,N18),$Z$5:$Z$13,1)))</f>
        <v/>
      </c>
      <c r="R18" s="29">
        <f>IF($A18="","",INDEX($AA$5:$AA$13,MATCH(IF(ISNUMBER(K18),M18,N18),$Z$5:$Z$13,1)))</f>
        <v/>
      </c>
      <c r="S18" s="19" t="n">
        <v>27</v>
      </c>
      <c r="T18" s="19" t="n">
        <v>25</v>
      </c>
      <c r="U18" s="30">
        <f>IF($A18="","",IF(N(S18)=0,0,1-T18/S18))</f>
        <v/>
      </c>
      <c r="V18" s="27">
        <f>IF($A18="","",IF(U18&gt;$Z$15,"حرمان",IF(U18&gt;=$Z$15*0.8,"خطر","OK")))</f>
        <v/>
      </c>
      <c r="W18" s="5" t="n"/>
      <c r="X18" s="5" t="n"/>
      <c r="Y18" s="5" t="n"/>
      <c r="Z18" s="5" t="n"/>
    </row>
    <row r="19">
      <c r="A19" s="23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24">
        <f>IF($A19="","",SUMPRODUCT(--ISNUMBER(H19:K19),D19:G19))</f>
        <v/>
      </c>
      <c r="M19" s="25">
        <f>IF($A19="","",(IF(ISNUMBER(H19),H19*D19,0)+IF(ISNUMBER(I19),I19*E19,0)+IF(ISNUMBER(J19),J19*F19,0)+IF(ISNUMBER(K19),K19*G19,0))/100)</f>
        <v/>
      </c>
      <c r="N19" s="26">
        <f>IF($A19="","",IF(L19=0,0,M19/L19*100))</f>
        <v/>
      </c>
      <c r="O19" s="25">
        <f>IF($A19="","",IF(ISNUMBER(K19),"—",IF(G19=0,"—",(C19-M19)/G19*100)))</f>
        <v/>
      </c>
      <c r="P19" s="27">
        <f>IF($A19="","",IF(ISNUMBER(K19),IF(M19&gt;=C19,"حققت الهدف","دون الهدف"),IF(O19&gt;100,"مستحيل",IF(O19&gt;90,"صعب",IF(O19&gt;75,"ممكن","مريح")))))</f>
        <v/>
      </c>
      <c r="Q19" s="28">
        <f>IF($A19="","",INDEX($Y$5:$Y$13,MATCH(IF(ISNUMBER(K19),M19,N19),$Z$5:$Z$13,1)))</f>
        <v/>
      </c>
      <c r="R19" s="29">
        <f>IF($A19="","",INDEX($AA$5:$AA$13,MATCH(IF(ISNUMBER(K19),M19,N19),$Z$5:$Z$13,1)))</f>
        <v/>
      </c>
      <c r="S19" s="19" t="n"/>
      <c r="T19" s="19" t="n"/>
      <c r="U19" s="30">
        <f>IF($A19="","",IF(N(S19)=0,0,1-T19/S19))</f>
        <v/>
      </c>
      <c r="V19" s="27">
        <f>IF($A19="","",IF(U19&gt;$Z$15,"حرمان",IF(U19&gt;=$Z$15*0.8,"خطر","OK")))</f>
        <v/>
      </c>
      <c r="W19" s="5" t="n"/>
      <c r="X19" s="5" t="n"/>
      <c r="Y19" s="5" t="n"/>
      <c r="Z19" s="5" t="n"/>
    </row>
    <row r="20">
      <c r="A20" s="23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24">
        <f>IF($A20="","",SUMPRODUCT(--ISNUMBER(H20:K20),D20:G20))</f>
        <v/>
      </c>
      <c r="M20" s="25">
        <f>IF($A20="","",(IF(ISNUMBER(H20),H20*D20,0)+IF(ISNUMBER(I20),I20*E20,0)+IF(ISNUMBER(J20),J20*F20,0)+IF(ISNUMBER(K20),K20*G20,0))/100)</f>
        <v/>
      </c>
      <c r="N20" s="26">
        <f>IF($A20="","",IF(L20=0,0,M20/L20*100))</f>
        <v/>
      </c>
      <c r="O20" s="25">
        <f>IF($A20="","",IF(ISNUMBER(K20),"—",IF(G20=0,"—",(C20-M20)/G20*100)))</f>
        <v/>
      </c>
      <c r="P20" s="27">
        <f>IF($A20="","",IF(ISNUMBER(K20),IF(M20&gt;=C20,"حققت الهدف","دون الهدف"),IF(O20&gt;100,"مستحيل",IF(O20&gt;90,"صعب",IF(O20&gt;75,"ممكن","مريح")))))</f>
        <v/>
      </c>
      <c r="Q20" s="28">
        <f>IF($A20="","",INDEX($Y$5:$Y$13,MATCH(IF(ISNUMBER(K20),M20,N20),$Z$5:$Z$13,1)))</f>
        <v/>
      </c>
      <c r="R20" s="29">
        <f>IF($A20="","",INDEX($AA$5:$AA$13,MATCH(IF(ISNUMBER(K20),M20,N20),$Z$5:$Z$13,1)))</f>
        <v/>
      </c>
      <c r="S20" s="19" t="n"/>
      <c r="T20" s="19" t="n"/>
      <c r="U20" s="30">
        <f>IF($A20="","",IF(N(S20)=0,0,1-T20/S20))</f>
        <v/>
      </c>
      <c r="V20" s="27">
        <f>IF($A20="","",IF(U20&gt;$Z$15,"حرمان",IF(U20&gt;=$Z$15*0.8,"خطر","OK")))</f>
        <v/>
      </c>
      <c r="W20" s="5" t="n"/>
      <c r="X20" s="5" t="n"/>
      <c r="Y20" s="5" t="n"/>
      <c r="Z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</row>
    <row r="24">
      <c r="A24" s="34" t="inlineStr">
        <is>
          <t>المواعيد والتسليمات</t>
        </is>
      </c>
      <c r="B24" s="10" t="inlineStr">
        <is>
          <t>المقرر #</t>
        </is>
      </c>
      <c r="C24" s="10" t="inlineStr">
        <is>
          <t>الموعد</t>
        </is>
      </c>
      <c r="D24" s="35" t="n"/>
      <c r="E24" s="10" t="inlineStr">
        <is>
          <t>بعد (يوم)</t>
        </is>
      </c>
      <c r="F24" s="10" t="inlineStr">
        <is>
          <t>تم</t>
        </is>
      </c>
      <c r="G24" s="10" t="inlineStr">
        <is>
          <t>الحالة</t>
        </is>
      </c>
      <c r="H24" s="36" t="n"/>
      <c r="I24" s="3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</row>
    <row r="25">
      <c r="A25" s="23" t="inlineStr">
        <is>
          <t>تسليم واجب التفاضل 5</t>
        </is>
      </c>
      <c r="B25" s="19" t="n">
        <v>1</v>
      </c>
      <c r="C25" s="33" t="n">
        <v>46321</v>
      </c>
      <c r="E25" s="24">
        <f>IF(C25="","",C25-$Z$17)</f>
        <v/>
      </c>
      <c r="F25" s="18" t="n"/>
      <c r="G25" s="27">
        <f>IF(A25="","",IF(F25="✔","تم",IF(E25&lt;0,"متأخر",IF(E25&lt;=7,"هذا الأسبوع","قادم"))))</f>
        <v/>
      </c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</row>
    <row r="26">
      <c r="A26" s="23" t="inlineStr">
        <is>
          <t>اختبار قصير الدوائر</t>
        </is>
      </c>
      <c r="B26" s="19" t="n">
        <v>2</v>
      </c>
      <c r="C26" s="33" t="n">
        <v>46324</v>
      </c>
      <c r="E26" s="24">
        <f>IF(C26="","",C26-$Z$17)</f>
        <v/>
      </c>
      <c r="F26" s="18" t="n"/>
      <c r="G26" s="27">
        <f>IF(A26="","",IF(F26="✔","تم",IF(E26&lt;0,"متأخر",IF(E26&lt;=7,"هذا الأسبوع","قادم"))))</f>
        <v/>
      </c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</row>
    <row r="27">
      <c r="A27" s="23" t="inlineStr">
        <is>
          <t>مشروع البرمجة</t>
        </is>
      </c>
      <c r="B27" s="19" t="n">
        <v>3</v>
      </c>
      <c r="C27" s="33" t="n">
        <v>46330</v>
      </c>
      <c r="E27" s="24">
        <f>IF(C27="","",C27-$Z$17)</f>
        <v/>
      </c>
      <c r="F27" s="18" t="n"/>
      <c r="G27" s="27">
        <f>IF(A27="","",IF(F27="✔","تم",IF(E27&lt;0,"متأخر",IF(E27&lt;=7,"هذا الأسبوع","قادم"))))</f>
        <v/>
      </c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</row>
    <row r="28">
      <c r="A28" s="23" t="inlineStr">
        <is>
          <t>تقرير مختبر الفيزياء</t>
        </is>
      </c>
      <c r="B28" s="19" t="n">
        <v>4</v>
      </c>
      <c r="C28" s="33" t="n">
        <v>46326</v>
      </c>
      <c r="E28" s="24">
        <f>IF(C28="","",C28-$Z$17)</f>
        <v/>
      </c>
      <c r="F28" s="18" t="n"/>
      <c r="G28" s="27">
        <f>IF(A28="","",IF(F28="✔","تم",IF(E28&lt;0,"متأخر",IF(E28&lt;=7,"هذا الأسبوع","قادم"))))</f>
        <v/>
      </c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</row>
    <row r="29">
      <c r="A29" s="23" t="inlineStr">
        <is>
          <t>مقال الكتابة الفنية</t>
        </is>
      </c>
      <c r="B29" s="19" t="n">
        <v>5</v>
      </c>
      <c r="C29" s="33" t="n">
        <v>46333</v>
      </c>
      <c r="E29" s="24">
        <f>IF(C29="","",C29-$Z$17)</f>
        <v/>
      </c>
      <c r="F29" s="18" t="n"/>
      <c r="G29" s="27">
        <f>IF(A29="","",IF(F29="✔","تم",IF(E29&lt;0,"متأخر",IF(E29&lt;=7,"هذا الأسبوع","قادم"))))</f>
        <v/>
      </c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</row>
    <row r="30">
      <c r="A30" s="23" t="inlineStr">
        <is>
          <t>اختبار الإحصاء النهائي</t>
        </is>
      </c>
      <c r="B30" s="19" t="n">
        <v>6</v>
      </c>
      <c r="C30" s="33" t="n">
        <v>46356</v>
      </c>
      <c r="E30" s="24">
        <f>IF(C30="","",C30-$Z$17)</f>
        <v/>
      </c>
      <c r="F30" s="18" t="n"/>
      <c r="G30" s="27">
        <f>IF(A30="","",IF(F30="✔","تم",IF(E30&lt;0,"متأخر",IF(E30&lt;=7,"هذا الأسبوع","قادم"))))</f>
        <v/>
      </c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</row>
    <row r="31">
      <c r="A31" s="23" t="inlineStr">
        <is>
          <t>اختبار البرمجة النهائي</t>
        </is>
      </c>
      <c r="B31" s="19" t="n">
        <v>3</v>
      </c>
      <c r="C31" s="33" t="n">
        <v>46359</v>
      </c>
      <c r="E31" s="24">
        <f>IF(C31="","",C31-$Z$17)</f>
        <v/>
      </c>
      <c r="F31" s="18" t="n"/>
      <c r="G31" s="27">
        <f>IF(A31="","",IF(F31="✔","تم",IF(E31&lt;0,"متأخر",IF(E31&lt;=7,"هذا الأسبوع","قادم"))))</f>
        <v/>
      </c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</row>
    <row r="32">
      <c r="A32" s="23" t="inlineStr">
        <is>
          <t>اختبار الدوائر النهائي</t>
        </is>
      </c>
      <c r="B32" s="19" t="n">
        <v>2</v>
      </c>
      <c r="C32" s="33" t="n">
        <v>46362</v>
      </c>
      <c r="E32" s="24">
        <f>IF(C32="","",C32-$Z$17)</f>
        <v/>
      </c>
      <c r="F32" s="18" t="n"/>
      <c r="G32" s="27">
        <f>IF(A32="","",IF(F32="✔","تم",IF(E32&lt;0,"متأخر",IF(E32&lt;=7,"هذا الأسبوع","قادم"))))</f>
        <v/>
      </c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</row>
    <row r="33">
      <c r="A33" s="23" t="n"/>
      <c r="B33" s="19" t="n"/>
      <c r="C33" s="33" t="n"/>
      <c r="E33" s="24">
        <f>IF(C33="","",C33-$Z$17)</f>
        <v/>
      </c>
      <c r="F33" s="18" t="n"/>
      <c r="G33" s="27">
        <f>IF(A33="","",IF(F33="✔","تم",IF(E33&lt;0,"متأخر",IF(E33&lt;=7,"هذا الأسبوع","قادم"))))</f>
        <v/>
      </c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</row>
    <row r="34">
      <c r="A34" s="23" t="n"/>
      <c r="B34" s="19" t="n"/>
      <c r="C34" s="33" t="n"/>
      <c r="E34" s="24">
        <f>IF(C34="","",C34-$Z$17)</f>
        <v/>
      </c>
      <c r="F34" s="18" t="n"/>
      <c r="G34" s="27">
        <f>IF(A34="","",IF(F34="✔","تم",IF(E34&lt;0,"متأخر",IF(E34&lt;=7,"هذا الأسبوع","قادم"))))</f>
        <v/>
      </c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</row>
    <row r="35">
      <c r="A35" s="23" t="n"/>
      <c r="B35" s="19" t="n"/>
      <c r="C35" s="33" t="n"/>
      <c r="E35" s="24">
        <f>IF(C35="","",C35-$Z$17)</f>
        <v/>
      </c>
      <c r="F35" s="18" t="n"/>
      <c r="G35" s="27">
        <f>IF(A35="","",IF(F35="✔","تم",IF(E35&lt;0,"متأخر",IF(E35&lt;=7,"هذا الأسبوع","قادم"))))</f>
        <v/>
      </c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</row>
    <row r="36">
      <c r="A36" s="23" t="n"/>
      <c r="B36" s="19" t="n"/>
      <c r="C36" s="33" t="n"/>
      <c r="E36" s="24">
        <f>IF(C36="","",C36-$Z$17)</f>
        <v/>
      </c>
      <c r="F36" s="18" t="n"/>
      <c r="G36" s="27">
        <f>IF(A36="","",IF(F36="✔","تم",IF(E36&lt;0,"متأخر",IF(E36&lt;=7,"هذا الأسبوع","قادم"))))</f>
        <v/>
      </c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  <c r="Z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  <c r="Z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  <c r="Z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  <c r="Y45" s="5" t="n"/>
      <c r="Z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  <c r="Y46" s="5" t="n"/>
      <c r="Z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  <c r="Y47" s="5" t="n"/>
      <c r="Z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  <c r="Y48" s="5" t="n"/>
      <c r="Z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  <c r="Z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  <c r="Z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  <c r="Y51" s="5" t="n"/>
      <c r="Z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  <c r="Y52" s="5" t="n"/>
      <c r="Z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  <c r="Y53" s="5" t="n"/>
      <c r="Z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  <c r="Y54" s="5" t="n"/>
      <c r="Z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  <c r="Y55" s="5" t="n"/>
      <c r="Z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  <c r="Y56" s="5" t="n"/>
      <c r="Z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  <c r="Y57" s="5" t="n"/>
      <c r="Z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  <c r="Y58" s="5" t="n"/>
      <c r="Z58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9">
    <mergeCell ref="A8"/>
    <mergeCell ref="C34:D34"/>
    <mergeCell ref="C24:D24"/>
    <mergeCell ref="A4"/>
    <mergeCell ref="G28:I28"/>
    <mergeCell ref="I8:L8"/>
    <mergeCell ref="C30:D30"/>
    <mergeCell ref="C33:D33"/>
    <mergeCell ref="B8:D8"/>
    <mergeCell ref="I4:L4"/>
    <mergeCell ref="E7:H7"/>
    <mergeCell ref="M7:O7"/>
    <mergeCell ref="G34:I34"/>
    <mergeCell ref="C26:D26"/>
    <mergeCell ref="G30:I30"/>
    <mergeCell ref="G33:I33"/>
    <mergeCell ref="C35:D35"/>
    <mergeCell ref="G24:I24"/>
    <mergeCell ref="C29:D29"/>
    <mergeCell ref="A1:Z1"/>
    <mergeCell ref="C25:D25"/>
    <mergeCell ref="G35:I35"/>
    <mergeCell ref="M8:O8"/>
    <mergeCell ref="G26:I26"/>
    <mergeCell ref="E24"/>
    <mergeCell ref="G29:I29"/>
    <mergeCell ref="C31:D31"/>
    <mergeCell ref="E5:H5"/>
    <mergeCell ref="G25:I25"/>
    <mergeCell ref="B5:D5"/>
    <mergeCell ref="G32:I32"/>
    <mergeCell ref="E8:H8"/>
    <mergeCell ref="A3:Z3"/>
    <mergeCell ref="B4:D4"/>
    <mergeCell ref="E4:H4"/>
    <mergeCell ref="M4:O4"/>
    <mergeCell ref="A7"/>
    <mergeCell ref="C27:D27"/>
    <mergeCell ref="G31:I31"/>
    <mergeCell ref="C36:D36"/>
    <mergeCell ref="I7:L7"/>
    <mergeCell ref="B7:D7"/>
    <mergeCell ref="C32:D32"/>
    <mergeCell ref="G36:I36"/>
    <mergeCell ref="G27:I27"/>
    <mergeCell ref="M5:O5"/>
    <mergeCell ref="C28:D28"/>
    <mergeCell ref="A5"/>
    <mergeCell ref="I5:L5"/>
  </mergeCells>
  <conditionalFormatting sqref="P13:P20">
    <cfRule type="expression" priority="1" dxfId="0">
      <formula>OR(P13="مستحيل",P13="صعب")</formula>
    </cfRule>
    <cfRule type="expression" priority="2" dxfId="1">
      <formula>OR(P13="مريح",P13="حققت الهدف")</formula>
    </cfRule>
  </conditionalFormatting>
  <conditionalFormatting sqref="V13:V20">
    <cfRule type="expression" priority="3" dxfId="0">
      <formula>V13="حرمان"</formula>
    </cfRule>
    <cfRule type="expression" priority="4" dxfId="2">
      <formula>V13="خطر"</formula>
    </cfRule>
  </conditionalFormatting>
  <conditionalFormatting sqref="N13:N20">
    <cfRule type="dataBar" priority="5">
      <dataBar showValue="1">
        <cfvo type="num" val="0"/>
        <cfvo type="max"/>
        <color rgb="00FB8B24"/>
      </dataBar>
    </cfRule>
  </conditionalFormatting>
  <conditionalFormatting sqref="L13:L20">
    <cfRule type="expression" priority="6" dxfId="3">
      <formula>AND(A13&lt;&gt;"",SUM(D13:G13)&lt;&gt;100)</formula>
    </cfRule>
  </conditionalFormatting>
  <conditionalFormatting sqref="G25:G36">
    <cfRule type="expression" priority="7" dxfId="4">
      <formula>G25="هذا الأسبوع"</formula>
    </cfRule>
    <cfRule type="expression" priority="8" dxfId="0">
      <formula>G25="متأخر"</formula>
    </cfRule>
    <cfRule type="expression" priority="9" dxfId="1">
      <formula>G25="تم"</formula>
    </cfRule>
  </conditionalFormatting>
  <dataValidations count="13">
    <dataValidation sqref="Z5:Z13" showDropDown="0" showInputMessage="0" showErrorMessage="1" allowBlank="1" errorTitle="Sheetaky" error="أدخل رقمًا بين 0 و 100" type="decimal" operator="between">
      <formula1>0</formula1>
      <formula2>100</formula2>
    </dataValidation>
    <dataValidation sqref="AA5:AA13" showDropDown="0" showInputMessage="0" showErrorMessage="1" allowBlank="1" errorTitle="Sheetaky" error="أدخل رقمًا بين 0 و 10" type="decimal" operator="between">
      <formula1>0</formula1>
      <formula2>10</formula2>
    </dataValidation>
    <dataValidation sqref="Z15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Z16" showDropDown="0" showInputMessage="0" showErrorMessage="1" allowBlank="1" errorTitle="Sheetaky" error="أدخل رقمًا بين 1 و 16" type="whole" operator="between">
      <formula1>1</formula1>
      <formula2>16</formula2>
    </dataValidation>
    <dataValidation sqref="Z17" showDropDown="0" showInputMessage="0" showErrorMessage="1" allowBlank="1" errorTitle="Sheetaky" error="أدخل تاريخًا صحيحًا" type="date" operator="greaterThan">
      <formula1>1</formula1>
    </dataValidation>
    <dataValidation sqref="B13:B20" showDropDown="0" showInputMessage="0" showErrorMessage="1" allowBlank="1" errorTitle="Sheetaky" error="أدخل رقمًا بين 0 و 10" type="whole" operator="between">
      <formula1>0</formula1>
      <formula2>10</formula2>
    </dataValidation>
    <dataValidation sqref="C13:C20" showDropDown="0" showInputMessage="0" showErrorMessage="1" allowBlank="1" errorTitle="Sheetaky" error="أدخل رقمًا بين 0 و 100" type="decimal" operator="between">
      <formula1>0</formula1>
      <formula2>100</formula2>
    </dataValidation>
    <dataValidation sqref="D13:G20" showDropDown="0" showInputMessage="0" showErrorMessage="1" allowBlank="1" errorTitle="Sheetaky" error="أدخل رقمًا بين 0 و 100" type="decimal" operator="between">
      <formula1>0</formula1>
      <formula2>100</formula2>
    </dataValidation>
    <dataValidation sqref="H13:K20" showDropDown="0" showInputMessage="0" showErrorMessage="1" allowBlank="1" errorTitle="Sheetaky" error="أدخل رقمًا بين 0 و 100" type="decimal" operator="between">
      <formula1>0</formula1>
      <formula2>100</formula2>
    </dataValidation>
    <dataValidation sqref="S13:T20" showDropDown="0" showInputMessage="0" showErrorMessage="1" allowBlank="1" errorTitle="Sheetaky" error="أدخل رقمًا بين 0 و 500" type="whole" operator="between">
      <formula1>0</formula1>
      <formula2>500</formula2>
    </dataValidation>
    <dataValidation sqref="F25:F36" showDropDown="0" showInputMessage="0" showErrorMessage="1" allowBlank="1" errorTitle="Sheetaky" error="اختر قيمة من القائمة" type="list">
      <formula1>"✔"</formula1>
    </dataValidation>
    <dataValidation sqref="C25:C36" showDropDown="0" showInputMessage="0" showErrorMessage="1" allowBlank="1" errorTitle="Sheetaky" error="أدخل تاريخًا صحيحًا" type="date" operator="greaterThan">
      <formula1>1</formula1>
    </dataValidation>
    <dataValidation sqref="B25:B36" showDropDown="0" showInputMessage="0" showErrorMessage="1" allowBlank="1" errorTitle="Sheetaky" error="أدخل رقمًا بين 1 و 8" type="whole" operator="between">
      <formula1>1</formula1>
      <formula2>8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B8B24"/>
    <outlinePr summaryBelow="1" summaryRight="1"/>
    <pageSetUpPr fitToPage="1"/>
  </sheetPr>
  <dimension ref="A1:T12"/>
  <sheetViews>
    <sheetView showGridLines="0" rightToLeft="1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9" customWidth="1" min="19" max="19"/>
    <col width="10" customWidth="1" min="20" max="20"/>
  </cols>
  <sheetData>
    <row r="1" ht="36" customHeight="1">
      <c r="A1" s="37" t="inlineStr">
        <is>
          <t>ساعات المذاكرة الأسبوعية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18" customHeight="1">
      <c r="A2" s="38" t="inlineStr">
        <is>
          <t>سجّل ساعات مذاكرتك لكل مقرر في كل أسبوع</t>
        </is>
      </c>
      <c r="B2" s="39" t="n"/>
      <c r="C2" s="39" t="n"/>
      <c r="D2" s="39" t="n"/>
      <c r="E2" s="39" t="n"/>
      <c r="F2" s="39" t="n"/>
      <c r="G2" s="39" t="n"/>
      <c r="H2" s="39" t="n"/>
      <c r="I2" s="39" t="n"/>
      <c r="J2" s="39" t="n"/>
      <c r="K2" s="39" t="n"/>
      <c r="L2" s="39" t="n"/>
      <c r="M2" s="39" t="n"/>
      <c r="N2" s="39" t="n"/>
      <c r="O2" s="39" t="n"/>
      <c r="P2" s="39" t="n"/>
      <c r="Q2" s="39" t="n"/>
      <c r="R2" s="39" t="n"/>
      <c r="S2" s="39" t="n"/>
      <c r="T2" s="39" t="n"/>
    </row>
    <row r="3"/>
    <row r="4" ht="28" customHeight="1">
      <c r="A4" s="10" t="inlineStr">
        <is>
          <t>المقرر</t>
        </is>
      </c>
      <c r="B4" s="10" t="inlineStr">
        <is>
          <t>ساعات</t>
        </is>
      </c>
      <c r="C4" s="10" t="inlineStr">
        <is>
          <t>1</t>
        </is>
      </c>
      <c r="D4" s="10" t="inlineStr">
        <is>
          <t>2</t>
        </is>
      </c>
      <c r="E4" s="10" t="inlineStr">
        <is>
          <t>3</t>
        </is>
      </c>
      <c r="F4" s="10" t="inlineStr">
        <is>
          <t>4</t>
        </is>
      </c>
      <c r="G4" s="10" t="inlineStr">
        <is>
          <t>5</t>
        </is>
      </c>
      <c r="H4" s="10" t="inlineStr">
        <is>
          <t>6</t>
        </is>
      </c>
      <c r="I4" s="10" t="inlineStr">
        <is>
          <t>7</t>
        </is>
      </c>
      <c r="J4" s="10" t="inlineStr">
        <is>
          <t>8</t>
        </is>
      </c>
      <c r="K4" s="10" t="inlineStr">
        <is>
          <t>9</t>
        </is>
      </c>
      <c r="L4" s="10" t="inlineStr">
        <is>
          <t>10</t>
        </is>
      </c>
      <c r="M4" s="10" t="inlineStr">
        <is>
          <t>11</t>
        </is>
      </c>
      <c r="N4" s="10" t="inlineStr">
        <is>
          <t>12</t>
        </is>
      </c>
      <c r="O4" s="10" t="inlineStr">
        <is>
          <t>13</t>
        </is>
      </c>
      <c r="P4" s="10" t="inlineStr">
        <is>
          <t>14</t>
        </is>
      </c>
      <c r="Q4" s="10" t="inlineStr">
        <is>
          <t>15</t>
        </is>
      </c>
      <c r="R4" s="10" t="inlineStr">
        <is>
          <t>16</t>
        </is>
      </c>
      <c r="S4" s="10" t="inlineStr">
        <is>
          <t>المجموع</t>
        </is>
      </c>
      <c r="T4" s="10" t="inlineStr">
        <is>
          <t>أسبوعيًا</t>
        </is>
      </c>
    </row>
    <row r="5">
      <c r="A5" s="40">
        <f>IF('لوحة الفصل'!$A$13="","",'لوحة الفصل'!$A$13)</f>
        <v/>
      </c>
      <c r="B5" s="24">
        <f>IF('لوحة الفصل'!$B$13="","",'لوحة الفصل'!$B$13)</f>
        <v/>
      </c>
      <c r="C5" s="19" t="n">
        <v>8</v>
      </c>
      <c r="D5" s="19" t="n">
        <v>10</v>
      </c>
      <c r="E5" s="19" t="n">
        <v>9</v>
      </c>
      <c r="F5" s="19" t="n">
        <v>11</v>
      </c>
      <c r="G5" s="19" t="n">
        <v>11</v>
      </c>
      <c r="H5" s="19" t="n">
        <v>7</v>
      </c>
      <c r="I5" s="19" t="n">
        <v>7</v>
      </c>
      <c r="J5" s="19" t="n">
        <v>12</v>
      </c>
      <c r="K5" s="19" t="n">
        <v>8</v>
      </c>
      <c r="L5" s="19" t="n"/>
      <c r="M5" s="19" t="n"/>
      <c r="N5" s="19" t="n"/>
      <c r="O5" s="19" t="n"/>
      <c r="P5" s="19" t="n"/>
      <c r="Q5" s="19" t="n"/>
      <c r="R5" s="19" t="n"/>
      <c r="S5" s="41">
        <f>IF(A5="","",SUM(C5:R5))</f>
        <v/>
      </c>
      <c r="T5" s="25">
        <f>IF(OR(A5="",'لوحة الفصل'!$Z$16=0),"",S5/'لوحة الفصل'!$Z$16)</f>
        <v/>
      </c>
    </row>
    <row r="6">
      <c r="A6" s="40">
        <f>IF('لوحة الفصل'!$A$14="","",'لوحة الفصل'!$A$14)</f>
        <v/>
      </c>
      <c r="B6" s="24">
        <f>IF('لوحة الفصل'!$B$14="","",'لوحة الفصل'!$B$14)</f>
        <v/>
      </c>
      <c r="C6" s="19" t="n">
        <v>6</v>
      </c>
      <c r="D6" s="19" t="n">
        <v>10</v>
      </c>
      <c r="E6" s="19" t="n">
        <v>7</v>
      </c>
      <c r="F6" s="19" t="n">
        <v>9</v>
      </c>
      <c r="G6" s="19" t="n">
        <v>7</v>
      </c>
      <c r="H6" s="19" t="n">
        <v>8</v>
      </c>
      <c r="I6" s="19" t="n">
        <v>6</v>
      </c>
      <c r="J6" s="19" t="n">
        <v>8</v>
      </c>
      <c r="K6" s="19" t="n">
        <v>9</v>
      </c>
      <c r="L6" s="19" t="n"/>
      <c r="M6" s="19" t="n"/>
      <c r="N6" s="19" t="n"/>
      <c r="O6" s="19" t="n"/>
      <c r="P6" s="19" t="n"/>
      <c r="Q6" s="19" t="n"/>
      <c r="R6" s="19" t="n"/>
      <c r="S6" s="41">
        <f>IF(A6="","",SUM(C6:R6))</f>
        <v/>
      </c>
      <c r="T6" s="25">
        <f>IF(OR(A6="",'لوحة الفصل'!$Z$16=0),"",S6/'لوحة الفصل'!$Z$16)</f>
        <v/>
      </c>
    </row>
    <row r="7">
      <c r="A7" s="40">
        <f>IF('لوحة الفصل'!$A$15="","",'لوحة الفصل'!$A$15)</f>
        <v/>
      </c>
      <c r="B7" s="24">
        <f>IF('لوحة الفصل'!$B$15="","",'لوحة الفصل'!$B$15)</f>
        <v/>
      </c>
      <c r="C7" s="19" t="n">
        <v>8</v>
      </c>
      <c r="D7" s="19" t="n">
        <v>9</v>
      </c>
      <c r="E7" s="19" t="n">
        <v>8</v>
      </c>
      <c r="F7" s="19" t="n">
        <v>5</v>
      </c>
      <c r="G7" s="19" t="n">
        <v>9</v>
      </c>
      <c r="H7" s="19" t="n">
        <v>8</v>
      </c>
      <c r="I7" s="19" t="n">
        <v>7</v>
      </c>
      <c r="J7" s="19" t="n">
        <v>5</v>
      </c>
      <c r="K7" s="19" t="n">
        <v>9</v>
      </c>
      <c r="L7" s="19" t="n"/>
      <c r="M7" s="19" t="n"/>
      <c r="N7" s="19" t="n"/>
      <c r="O7" s="19" t="n"/>
      <c r="P7" s="19" t="n"/>
      <c r="Q7" s="19" t="n"/>
      <c r="R7" s="19" t="n"/>
      <c r="S7" s="41">
        <f>IF(A7="","",SUM(C7:R7))</f>
        <v/>
      </c>
      <c r="T7" s="25">
        <f>IF(OR(A7="",'لوحة الفصل'!$Z$16=0),"",S7/'لوحة الفصل'!$Z$16)</f>
        <v/>
      </c>
    </row>
    <row r="8">
      <c r="A8" s="40">
        <f>IF('لوحة الفصل'!$A$16="","",'لوحة الفصل'!$A$16)</f>
        <v/>
      </c>
      <c r="B8" s="24">
        <f>IF('لوحة الفصل'!$B$16="","",'لوحة الفصل'!$B$16)</f>
        <v/>
      </c>
      <c r="C8" s="19" t="n">
        <v>7</v>
      </c>
      <c r="D8" s="19" t="n">
        <v>9</v>
      </c>
      <c r="E8" s="19" t="n">
        <v>9</v>
      </c>
      <c r="F8" s="19" t="n">
        <v>9</v>
      </c>
      <c r="G8" s="19" t="n">
        <v>10</v>
      </c>
      <c r="H8" s="19" t="n">
        <v>7</v>
      </c>
      <c r="I8" s="19" t="n">
        <v>9</v>
      </c>
      <c r="J8" s="19" t="n">
        <v>7</v>
      </c>
      <c r="K8" s="19" t="n">
        <v>10</v>
      </c>
      <c r="L8" s="19" t="n"/>
      <c r="M8" s="19" t="n"/>
      <c r="N8" s="19" t="n"/>
      <c r="O8" s="19" t="n"/>
      <c r="P8" s="19" t="n"/>
      <c r="Q8" s="19" t="n"/>
      <c r="R8" s="19" t="n"/>
      <c r="S8" s="41">
        <f>IF(A8="","",SUM(C8:R8))</f>
        <v/>
      </c>
      <c r="T8" s="25">
        <f>IF(OR(A8="",'لوحة الفصل'!$Z$16=0),"",S8/'لوحة الفصل'!$Z$16)</f>
        <v/>
      </c>
    </row>
    <row r="9">
      <c r="A9" s="40">
        <f>IF('لوحة الفصل'!$A$17="","",'لوحة الفصل'!$A$17)</f>
        <v/>
      </c>
      <c r="B9" s="24">
        <f>IF('لوحة الفصل'!$B$17="","",'لوحة الفصل'!$B$17)</f>
        <v/>
      </c>
      <c r="C9" s="19" t="n">
        <v>6</v>
      </c>
      <c r="D9" s="19" t="n">
        <v>4</v>
      </c>
      <c r="E9" s="19" t="n">
        <v>4</v>
      </c>
      <c r="F9" s="19" t="n">
        <v>4</v>
      </c>
      <c r="G9" s="19" t="n">
        <v>6</v>
      </c>
      <c r="H9" s="19" t="n">
        <v>5</v>
      </c>
      <c r="I9" s="19" t="n">
        <v>5</v>
      </c>
      <c r="J9" s="19" t="n">
        <v>4</v>
      </c>
      <c r="K9" s="19" t="n">
        <v>5</v>
      </c>
      <c r="L9" s="19" t="n"/>
      <c r="M9" s="19" t="n"/>
      <c r="N9" s="19" t="n"/>
      <c r="O9" s="19" t="n"/>
      <c r="P9" s="19" t="n"/>
      <c r="Q9" s="19" t="n"/>
      <c r="R9" s="19" t="n"/>
      <c r="S9" s="41">
        <f>IF(A9="","",SUM(C9:R9))</f>
        <v/>
      </c>
      <c r="T9" s="25">
        <f>IF(OR(A9="",'لوحة الفصل'!$Z$16=0),"",S9/'لوحة الفصل'!$Z$16)</f>
        <v/>
      </c>
    </row>
    <row r="10">
      <c r="A10" s="40">
        <f>IF('لوحة الفصل'!$A$18="","",'لوحة الفصل'!$A$18)</f>
        <v/>
      </c>
      <c r="B10" s="24">
        <f>IF('لوحة الفصل'!$B$18="","",'لوحة الفصل'!$B$18)</f>
        <v/>
      </c>
      <c r="C10" s="19" t="n">
        <v>7</v>
      </c>
      <c r="D10" s="19" t="n">
        <v>7</v>
      </c>
      <c r="E10" s="19" t="n">
        <v>8</v>
      </c>
      <c r="F10" s="19" t="n">
        <v>8</v>
      </c>
      <c r="G10" s="19" t="n">
        <v>9</v>
      </c>
      <c r="H10" s="19" t="n">
        <v>8</v>
      </c>
      <c r="I10" s="19" t="n">
        <v>10</v>
      </c>
      <c r="J10" s="19" t="n">
        <v>9</v>
      </c>
      <c r="K10" s="19" t="n">
        <v>10</v>
      </c>
      <c r="L10" s="19" t="n"/>
      <c r="M10" s="19" t="n"/>
      <c r="N10" s="19" t="n"/>
      <c r="O10" s="19" t="n"/>
      <c r="P10" s="19" t="n"/>
      <c r="Q10" s="19" t="n"/>
      <c r="R10" s="19" t="n"/>
      <c r="S10" s="41">
        <f>IF(A10="","",SUM(C10:R10))</f>
        <v/>
      </c>
      <c r="T10" s="25">
        <f>IF(OR(A10="",'لوحة الفصل'!$Z$16=0),"",S10/'لوحة الفصل'!$Z$16)</f>
        <v/>
      </c>
    </row>
    <row r="11">
      <c r="A11" s="40">
        <f>IF('لوحة الفصل'!$A$19="","",'لوحة الفصل'!$A$19)</f>
        <v/>
      </c>
      <c r="B11" s="24">
        <f>IF('لوحة الفصل'!$B$19="","",'لوحة الفصل'!$B$19)</f>
        <v/>
      </c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41">
        <f>IF(A11="","",SUM(C11:R11))</f>
        <v/>
      </c>
      <c r="T11" s="25">
        <f>IF(OR(A11="",'لوحة الفصل'!$Z$16=0),"",S11/'لوحة الفصل'!$Z$16)</f>
        <v/>
      </c>
    </row>
    <row r="12">
      <c r="A12" s="40">
        <f>IF('لوحة الفصل'!$A$20="","",'لوحة الفصل'!$A$20)</f>
        <v/>
      </c>
      <c r="B12" s="24">
        <f>IF('لوحة الفصل'!$B$20="","",'لوحة الفصل'!$B$20)</f>
        <v/>
      </c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41">
        <f>IF(A12="","",SUM(C12:R12))</f>
        <v/>
      </c>
      <c r="T12" s="25">
        <f>IF(OR(A12="",'لوحة الفصل'!$Z$16=0),"",S12/'لوحة الفصل'!$Z$16)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T1"/>
    <mergeCell ref="A2:T2"/>
  </mergeCells>
  <dataValidations count="1">
    <dataValidation sqref="C5:R12" showDropDown="0" showInputMessage="0" showErrorMessage="1" allowBlank="1" errorTitle="Sheetaky" error="أدخل رقمًا بين 0 و 100" type="decimal" operator="between">
      <formula1>0</formula1>
      <formula2>100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B8B24"/>
    <outlinePr summaryBelow="1" summaryRight="1"/>
    <pageSetUpPr fitToPage="1"/>
  </sheetPr>
  <dimension ref="A1:B25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7" t="inlineStr">
        <is>
          <t>دليل استخدام: لوحة الفصل</t>
        </is>
      </c>
      <c r="B1" s="2" t="n"/>
    </row>
    <row r="2" ht="18" customHeight="1">
      <c r="A2" s="38" t="inlineStr">
        <is>
          <t>Sheetaky.com · شيتات إكسل جاهزة بالعربي والإنجليزي</t>
        </is>
      </c>
      <c r="B2" s="39" t="n"/>
    </row>
    <row r="3"/>
    <row r="4" ht="22" customHeight="1">
      <c r="A4" s="42" t="inlineStr">
        <is>
          <t>ما هذا الشيت؟</t>
        </is>
      </c>
      <c r="B4" s="43" t="n"/>
    </row>
    <row r="5" ht="30" customHeight="1">
      <c r="A5" s="44" t="inlineStr">
        <is>
          <t>تتبع درجاتك في كل مقرر بأوزان الواجبات والاختبارات والنصفي والنهائي، وتعرف الدرجة المطلوبة في النهائي لبلوغ هدفك، ومعدلك المتوقع، وحضورك وخطر الحرمان، ومواعيدك.</t>
        </is>
      </c>
    </row>
    <row r="6"/>
    <row r="7" ht="22" customHeight="1">
      <c r="A7" s="42" t="inlineStr">
        <is>
          <t>خطوات الاستخدام</t>
        </is>
      </c>
      <c r="B7" s="43" t="n"/>
    </row>
    <row r="8" ht="20" customHeight="1">
      <c r="A8" s="34" t="n">
        <v>1</v>
      </c>
      <c r="B8" s="44" t="inlineStr">
        <is>
          <t>أدخل مقرراتك وساعاتها وهدفك وأوزان التقييم (المجموع 100%).</t>
        </is>
      </c>
    </row>
    <row r="9" ht="20" customHeight="1">
      <c r="A9" s="34" t="n">
        <v>2</v>
      </c>
      <c r="B9" s="44" t="inlineStr">
        <is>
          <t>اكتب درجاتك كلما ظهرت واترك النهائي فارغًا حتى يصدر.</t>
        </is>
      </c>
    </row>
    <row r="10" ht="20" customHeight="1">
      <c r="A10" s="34" t="n">
        <v>3</v>
      </c>
      <c r="B10" s="44" t="inlineStr">
        <is>
          <t>سجّل المحاضرات والحضور وساعات المذاكرة والمواعيد.</t>
        </is>
      </c>
    </row>
    <row r="11" ht="20" customHeight="1">
      <c r="A11" s="34" t="n">
        <v>4</v>
      </c>
      <c r="B11" s="44" t="inlineStr">
        <is>
          <t>عدّل جدول الدرجات والنقاط ليطابق جامعتك.</t>
        </is>
      </c>
    </row>
    <row r="12"/>
    <row r="13" ht="22" customHeight="1">
      <c r="A13" s="42" t="inlineStr">
        <is>
          <t>دليل الألوان</t>
        </is>
      </c>
      <c r="B13" s="43" t="n"/>
    </row>
    <row r="14">
      <c r="A14" s="23" t="inlineStr"/>
      <c r="B14" s="44" t="inlineStr">
        <is>
          <t>خلية إدخال: اكتب أو اختر قيمتك هنا (خط أزرق على خلفية صفراء).</t>
        </is>
      </c>
    </row>
    <row r="15">
      <c r="A15" s="40" t="inlineStr"/>
      <c r="B15" s="44" t="inlineStr">
        <is>
          <t>خلية محسوبة: معادلة تلقائية، محمية من المسح بالخطأ.</t>
        </is>
      </c>
    </row>
    <row r="16">
      <c r="A16" s="45" t="inlineStr"/>
      <c r="B16" s="44" t="inlineStr">
        <is>
          <t>عناوين الجداول والأقسام.</t>
        </is>
      </c>
    </row>
    <row r="17"/>
    <row r="18" ht="22" customHeight="1">
      <c r="A18" s="42" t="inlineStr">
        <is>
          <t>ملاحظات مهمة</t>
        </is>
      </c>
      <c r="B18" s="43" t="n"/>
    </row>
    <row r="19" ht="20" customHeight="1">
      <c r="A19" s="46" t="inlineStr">
        <is>
          <t>•</t>
        </is>
      </c>
      <c r="B19" s="47" t="inlineStr">
        <is>
          <t>الدرجة الحالية = النقاط المحققة ÷ الوزن المنجز.</t>
        </is>
      </c>
    </row>
    <row r="20" ht="20" customHeight="1">
      <c r="A20" s="46" t="inlineStr">
        <is>
          <t>•</t>
        </is>
      </c>
      <c r="B20" s="47" t="inlineStr">
        <is>
          <t>المطلوب في النهائي = (الهدف − النقاط المحققة) ÷ وزن النهائي.</t>
        </is>
      </c>
    </row>
    <row r="21" ht="20" customHeight="1">
      <c r="A21" s="46" t="inlineStr">
        <is>
          <t>•</t>
        </is>
      </c>
      <c r="B21" s="47" t="inlineStr">
        <is>
          <t>المعدل = مجموع (نقاط المقرر × ساعاته) ÷ مجموع الساعات.</t>
        </is>
      </c>
    </row>
    <row r="22" ht="20" customHeight="1">
      <c r="A22" s="46" t="inlineStr">
        <is>
          <t>•</t>
        </is>
      </c>
      <c r="B22" s="47" t="inlineStr">
        <is>
          <t>نسبة الغياب المسموحة وسلّم الدرجات تختلف بين الجامعات فعدّلها.</t>
        </is>
      </c>
    </row>
    <row r="23" ht="20" customHeight="1">
      <c r="A23" s="46" t="inlineStr">
        <is>
          <t>•</t>
        </is>
      </c>
      <c r="B23" s="47" t="inlineStr">
        <is>
          <t>الأوراق محمية بدون كلمة مرور لحماية المعادلات. لإلغاء الحماية: مراجعة ← إلغاء حماية الورقة.</t>
        </is>
      </c>
    </row>
    <row r="24" ht="20" customHeight="1">
      <c r="A24" s="46" t="inlineStr">
        <is>
          <t>•</t>
        </is>
      </c>
      <c r="B24" s="47" t="inlineStr">
        <is>
          <t>البيانات الموجودة مثال توضيحي، امسحها واكتب بياناتك في الخلايا الصفراء فقط.</t>
        </is>
      </c>
    </row>
    <row r="25" ht="20" customHeight="1">
      <c r="A25" s="46" t="inlineStr">
        <is>
          <t>•</t>
        </is>
      </c>
      <c r="B25" s="47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STU</dc:title>
  <dcterms:created xmlns:dcterms="http://purl.org/dc/terms/" xmlns:xsi="http://www.w3.org/2001/XMLSchema-instance" xsi:type="dcterms:W3CDTF">2026-10-23T13:55:50Z</dcterms:created>
  <dcterms:modified xmlns:dcterms="http://purl.org/dc/terms/" xmlns:xsi="http://www.w3.org/2001/XMLSchema-instance" xsi:type="dcterms:W3CDTF">2026-10-23T13:55:50Z</dcterms:modified>
</cp:coreProperties>
</file>