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اسبة الدرج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581C87"/>
      <sz val="11"/>
    </font>
    <font>
      <name val="Calibri"/>
      <b val="1"/>
      <color rgb="002E1235"/>
      <sz val="10"/>
    </font>
    <font>
      <name val="Calibri"/>
      <color rgb="001F4FB5"/>
      <sz val="10"/>
    </font>
    <font>
      <name val="Calibri"/>
      <color rgb="007C5C86"/>
      <sz val="9"/>
    </font>
    <font>
      <name val="Calibri"/>
      <color rgb="002E1235"/>
      <sz val="10"/>
    </font>
    <font>
      <name val="Calibri"/>
      <b val="1"/>
      <color rgb="00FFFFFF"/>
      <sz val="10"/>
    </font>
    <font>
      <name val="Calibri"/>
      <b val="1"/>
      <color rgb="00FACC15"/>
      <sz val="10"/>
    </font>
  </fonts>
  <fills count="7">
    <fill>
      <patternFill/>
    </fill>
    <fill>
      <patternFill patternType="gray125"/>
    </fill>
    <fill>
      <patternFill patternType="solid">
        <fgColor rgb="0086198F"/>
      </patternFill>
    </fill>
    <fill>
      <patternFill patternType="solid">
        <fgColor rgb="00581C87"/>
      </patternFill>
    </fill>
    <fill>
      <patternFill patternType="solid">
        <fgColor rgb="00EBD3EE"/>
      </patternFill>
    </fill>
    <fill>
      <patternFill patternType="solid">
        <fgColor rgb="00FEF9C3"/>
      </patternFill>
    </fill>
    <fill>
      <patternFill patternType="solid">
        <fgColor rgb="00F0DDF2"/>
      </patternFill>
    </fill>
  </fills>
  <borders count="2">
    <border>
      <left/>
      <right/>
      <top/>
      <bottom/>
      <diagonal/>
    </border>
    <border>
      <left style="thin">
        <color rgb="00D9B6DE"/>
      </left>
      <right style="thin">
        <color rgb="00D9B6DE"/>
      </right>
      <top style="thin">
        <color rgb="00D9B6DE"/>
      </top>
      <bottom style="thin">
        <color rgb="00D9B6D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1" fontId="4" fillId="6" borderId="1" applyAlignment="1" pivotButton="0" quotePrefix="0" xfId="0">
      <alignment horizontal="center" vertical="center" wrapText="1" readingOrder="2"/>
    </xf>
    <xf numFmtId="2" fontId="4" fillId="6" borderId="1" applyAlignment="1" pivotButton="0" quotePrefix="0" xfId="0">
      <alignment horizontal="center" vertical="center" wrapText="1" readingOrder="2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1" fontId="7" fillId="6" borderId="1" applyAlignment="1" pivotButton="0" quotePrefix="0" xfId="0">
      <alignment horizontal="center" vertical="center" wrapText="1" readingOrder="2"/>
    </xf>
    <xf numFmtId="164" fontId="7" fillId="6" borderId="1" applyAlignment="1" pivotButton="0" quotePrefix="0" xfId="0">
      <alignment horizontal="center" vertical="center" wrapText="1" readingOrder="2"/>
    </xf>
    <xf numFmtId="2" fontId="7" fillId="6" borderId="1" applyAlignment="1" pivotButton="0" quotePrefix="0" xfId="0">
      <alignment horizontal="center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49" fontId="4" fillId="6" borderId="1" applyAlignment="1" pivotButton="0" quotePrefix="0" xfId="0">
      <alignment horizontal="center" vertical="center" wrapText="1" readingOrder="2"/>
    </xf>
    <xf numFmtId="3" fontId="4" fillId="6" borderId="1" applyAlignment="1" pivotButton="0" quotePrefix="0" xfId="0">
      <alignment horizontal="center" vertical="center" wrapText="1" readingOrder="2"/>
    </xf>
    <xf numFmtId="0" fontId="8" fillId="2" borderId="1" applyAlignment="1" pivotButton="0" quotePrefix="0" xfId="0">
      <alignment horizontal="center" vertical="center" wrapText="1" readingOrder="2"/>
    </xf>
    <xf numFmtId="49" fontId="7" fillId="6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Calibri"/>
        <b val="1"/>
        <color rgb="002E1235"/>
      </font>
      <fill>
        <patternFill patternType="solid">
          <fgColor rgb="00FBE3B5"/>
        </patternFill>
      </fill>
    </dxf>
    <dxf>
      <font>
        <name val="Calibri"/>
        <color rgb="002E1235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ارتفاع القائمة وعمق النشرة حسب عدد القوائم (سم)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'حاسبة الدرج'!$E$26:$E$42</f>
            </numRef>
          </cat>
          <val>
            <numRef>
              <f>'حاسبة الدرج'!$F$26:$F$42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'حاسبة الدرج'!$E$26:$E$42</f>
            </numRef>
          </cat>
          <val>
            <numRef>
              <f>'حاسبة الدرج'!$G$26:$G$42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37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J42"/>
  <sheetViews>
    <sheetView showGridLines="0" rightToLeft="1" zoomScale="10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3" customWidth="1" min="4" max="4"/>
    <col width="9" customWidth="1" min="5" max="5"/>
    <col width="11" customWidth="1" min="6" max="6"/>
    <col width="11" customWidth="1" min="7" max="7"/>
    <col width="11" customWidth="1" min="8" max="8"/>
    <col width="13" customWidth="1" min="9" max="9"/>
    <col width="16" customWidth="1" min="10" max="10"/>
  </cols>
  <sheetData>
    <row r="1" ht="36" customHeight="1">
      <c r="A1" s="1" t="inlineStr">
        <is>
          <t>حاسبة الدرج: عدد القوائم والارتفاع والنشرة والزاوية والخرسانة والحديد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8" customHeight="1">
      <c r="A2" s="3" t="inlineStr">
        <is>
          <t>أدخل ارتفاع الدور وعرض الدرج فيقترح الشيت أفضل عدد قوائم بقاعدة بلونديل ويحسب الخرسانة والحديد والشدة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4" ht="22" customHeight="1">
      <c r="A4" s="5" t="inlineStr">
        <is>
          <t>المدخلات</t>
        </is>
      </c>
      <c r="B4" s="6" t="n"/>
      <c r="C4" s="6" t="n"/>
      <c r="E4" s="5" t="inlineStr">
        <is>
          <t>النتائج</t>
        </is>
      </c>
      <c r="F4" s="6" t="n"/>
      <c r="G4" s="6" t="n"/>
      <c r="H4" s="6" t="n"/>
      <c r="I4" s="6" t="n"/>
      <c r="J4" s="6" t="n"/>
    </row>
    <row r="5">
      <c r="A5" s="7" t="inlineStr">
        <is>
          <t>ارتفاع الدور من الأرضية للأرضية (م)</t>
        </is>
      </c>
      <c r="B5" s="8" t="n">
        <v>3.2</v>
      </c>
      <c r="C5" s="9" t="inlineStr">
        <is>
          <t>m</t>
        </is>
      </c>
      <c r="E5" s="10" t="inlineStr">
        <is>
          <t>عدد القوائم</t>
        </is>
      </c>
      <c r="H5" s="11">
        <f>MAX(2,ROUND($B$5*100/$B$7,0))</f>
        <v/>
      </c>
    </row>
    <row r="6">
      <c r="A6" s="7" t="inlineStr">
        <is>
          <t>عرض الدرج (م)</t>
        </is>
      </c>
      <c r="B6" s="8" t="n">
        <v>1.2</v>
      </c>
      <c r="C6" s="9" t="inlineStr">
        <is>
          <t>m</t>
        </is>
      </c>
      <c r="E6" s="10" t="inlineStr">
        <is>
          <t>ارتفاع القائمة (سم)</t>
        </is>
      </c>
      <c r="H6" s="12">
        <f>$B$5*100/$H$5</f>
        <v/>
      </c>
    </row>
    <row r="7">
      <c r="A7" s="7" t="inlineStr">
        <is>
          <t>ارتفاع القائمة المفضل (سم)</t>
        </is>
      </c>
      <c r="B7" s="13" t="n">
        <v>17</v>
      </c>
      <c r="C7" s="9" t="inlineStr">
        <is>
          <t>cm</t>
        </is>
      </c>
      <c r="E7" s="10" t="inlineStr">
        <is>
          <t>عمق النشرة (سم)</t>
        </is>
      </c>
      <c r="H7" s="12">
        <f>$B$8-2*$H$6</f>
        <v/>
      </c>
    </row>
    <row r="8">
      <c r="A8" s="7" t="inlineStr">
        <is>
          <t>ثابت بلونديل (2R+G) سم</t>
        </is>
      </c>
      <c r="B8" s="13" t="n">
        <v>63</v>
      </c>
      <c r="C8" s="9" t="inlineStr">
        <is>
          <t>cm</t>
        </is>
      </c>
      <c r="E8" s="10" t="inlineStr">
        <is>
          <t>عدد النشرات</t>
        </is>
      </c>
      <c r="H8" s="14">
        <f>$H$5-$B$11</f>
        <v/>
      </c>
    </row>
    <row r="9">
      <c r="A9" s="7" t="inlineStr">
        <is>
          <t>أقصى ارتفاع للقائمة (سم)</t>
        </is>
      </c>
      <c r="B9" s="13" t="n">
        <v>18</v>
      </c>
      <c r="C9" s="9" t="inlineStr">
        <is>
          <t>cm</t>
        </is>
      </c>
      <c r="E9" s="10" t="inlineStr">
        <is>
          <t>زاوية الدرج (°)</t>
        </is>
      </c>
      <c r="H9" s="15">
        <f>DEGREES(ATAN($H$6/$H$7))</f>
        <v/>
      </c>
    </row>
    <row r="10">
      <c r="A10" s="7" t="inlineStr">
        <is>
          <t>أدنى عمق للنشرة (سم)</t>
        </is>
      </c>
      <c r="B10" s="13" t="n">
        <v>25</v>
      </c>
      <c r="C10" s="9" t="inlineStr">
        <is>
          <t>cm</t>
        </is>
      </c>
      <c r="E10" s="10" t="inlineStr">
        <is>
          <t>الامتداد الأفقي للأذرع (م)</t>
        </is>
      </c>
      <c r="H10" s="16">
        <f>$H$8*$H$7/100</f>
        <v/>
      </c>
    </row>
    <row r="11">
      <c r="A11" s="7" t="inlineStr">
        <is>
          <t>عدد الأذرع</t>
        </is>
      </c>
      <c r="B11" s="17" t="n">
        <v>2</v>
      </c>
      <c r="E11" s="10" t="inlineStr">
        <is>
          <t>طول الذراع المائل (م)</t>
        </is>
      </c>
      <c r="H11" s="16">
        <f>SQRT(($H$10/$B$11)^2+($B$5/$B$11)^2)</f>
        <v/>
      </c>
    </row>
    <row r="12">
      <c r="A12" s="7" t="inlineStr">
        <is>
          <t>طول البسطة (م)</t>
        </is>
      </c>
      <c r="B12" s="8" t="n">
        <v>1.2</v>
      </c>
      <c r="C12" s="9" t="inlineStr">
        <is>
          <t>m</t>
        </is>
      </c>
      <c r="E12" s="10" t="inlineStr">
        <is>
          <t>فحص بلونديل 2R+G</t>
        </is>
      </c>
      <c r="H12" s="15">
        <f>2*$H$6+$H$7</f>
        <v/>
      </c>
    </row>
    <row r="13">
      <c r="A13" s="7" t="inlineStr">
        <is>
          <t>سمك البلاطة المائلة (م)</t>
        </is>
      </c>
      <c r="B13" s="8" t="n">
        <v>0.15</v>
      </c>
      <c r="C13" s="9" t="inlineStr">
        <is>
          <t>m</t>
        </is>
      </c>
      <c r="E13" s="10" t="inlineStr">
        <is>
          <t>الحالة</t>
        </is>
      </c>
      <c r="H13" s="18">
        <f>IF($H$6&gt;$B$9,"القائمة أعلى من الحد",IF($H$7&lt;$B$10,"النشرة أضيق من الحد",IF(AND($H$12&gt;=60,$H$12&lt;=66),"مريح","مقبول")))</f>
        <v/>
      </c>
    </row>
    <row r="14">
      <c r="A14" s="7" t="inlineStr">
        <is>
          <t>نسبة الحديد (kg/م³)</t>
        </is>
      </c>
      <c r="B14" s="17" t="n">
        <v>110</v>
      </c>
      <c r="C14" s="9" t="inlineStr">
        <is>
          <t>kg/m³</t>
        </is>
      </c>
      <c r="E14" s="10" t="inlineStr">
        <is>
          <t>خرسانة البلاطة المائلة (م³)</t>
        </is>
      </c>
      <c r="H14" s="16">
        <f>$B$11*$H$11*$B$6*$B$13</f>
        <v/>
      </c>
    </row>
    <row r="15">
      <c r="A15" s="7" t="inlineStr">
        <is>
          <t>سعر الخرسانة (ريال/م³)</t>
        </is>
      </c>
      <c r="B15" s="17" t="n">
        <v>320</v>
      </c>
      <c r="C15" s="9" t="inlineStr">
        <is>
          <t>SAR</t>
        </is>
      </c>
      <c r="E15" s="10" t="inlineStr">
        <is>
          <t>خرسانة الدرجات (م³)</t>
        </is>
      </c>
      <c r="H15" s="16">
        <f>0.5*$H$6/100*$H$7/100*$B$6*$H$5</f>
        <v/>
      </c>
    </row>
    <row r="16">
      <c r="A16" s="7" t="inlineStr">
        <is>
          <t>سعر الحديد (ريال/طن)</t>
        </is>
      </c>
      <c r="B16" s="17" t="n">
        <v>3000</v>
      </c>
      <c r="C16" s="9" t="inlineStr">
        <is>
          <t>SAR</t>
        </is>
      </c>
      <c r="E16" s="10" t="inlineStr">
        <is>
          <t>خرسانة البسطات (م³)</t>
        </is>
      </c>
      <c r="H16" s="16">
        <f>($B$11-1)*$B$6*$B$12*$B$13</f>
        <v/>
      </c>
    </row>
    <row r="17">
      <c r="A17" s="7" t="inlineStr">
        <is>
          <t>سعر الشدة (ريال/م²)</t>
        </is>
      </c>
      <c r="B17" s="17" t="n">
        <v>45</v>
      </c>
      <c r="C17" s="9" t="inlineStr">
        <is>
          <t>SAR</t>
        </is>
      </c>
      <c r="E17" s="10" t="inlineStr">
        <is>
          <t>إجمالي الخرسانة (م³)</t>
        </is>
      </c>
      <c r="H17" s="12">
        <f>$H$14+$H$15+$H$16</f>
        <v/>
      </c>
    </row>
    <row r="18">
      <c r="E18" s="10" t="inlineStr">
        <is>
          <t>الحديد (kg)</t>
        </is>
      </c>
      <c r="H18" s="19">
        <f>$H$17*$B$14</f>
        <v/>
      </c>
    </row>
    <row r="19">
      <c r="E19" s="10" t="inlineStr">
        <is>
          <t>الشدة (م²)</t>
        </is>
      </c>
      <c r="H19" s="15">
        <f>$B$11*$H$11*$B$6+($B$11-1)*$B$6*$B$12+2*$B$11*$H$11*$B$13</f>
        <v/>
      </c>
    </row>
    <row r="20">
      <c r="E20" s="10" t="inlineStr">
        <is>
          <t>التكلفة (ريال)</t>
        </is>
      </c>
      <c r="H20" s="19">
        <f>$H$17*$B$15+$H$18/1000*$B$16+$H$19*$B$17</f>
        <v/>
      </c>
    </row>
    <row r="24" ht="22" customHeight="1">
      <c r="E24" s="5" t="inlineStr">
        <is>
          <t>بدائل عدد القوائم</t>
        </is>
      </c>
      <c r="F24" s="6" t="n"/>
      <c r="G24" s="6" t="n"/>
      <c r="H24" s="6" t="n"/>
      <c r="I24" s="6" t="n"/>
      <c r="J24" s="6" t="n"/>
    </row>
    <row r="25" ht="30" customHeight="1">
      <c r="E25" s="20" t="inlineStr">
        <is>
          <t>القوائم</t>
        </is>
      </c>
      <c r="F25" s="20" t="inlineStr">
        <is>
          <t>ارتفاع سم</t>
        </is>
      </c>
      <c r="G25" s="20" t="inlineStr">
        <is>
          <t>نشرة سم</t>
        </is>
      </c>
      <c r="H25" s="20" t="inlineStr">
        <is>
          <t>زاوية °</t>
        </is>
      </c>
      <c r="I25" s="20" t="inlineStr">
        <is>
          <t>الحالة</t>
        </is>
      </c>
    </row>
    <row r="26">
      <c r="E26" s="14" t="n">
        <v>8</v>
      </c>
      <c r="F26" s="15">
        <f>$B$5*100/E26</f>
        <v/>
      </c>
      <c r="G26" s="15">
        <f>$B$8-2*F26</f>
        <v/>
      </c>
      <c r="H26" s="15">
        <f>IF(G26&gt;0,DEGREES(ATAN(F26/G26)),"")</f>
        <v/>
      </c>
      <c r="I26" s="21">
        <f>IF(OR(F26&gt;$B$9,G26&lt;$B$10),"مرفوض",IF(AND(2*F26+G26&gt;=60,2*F26+G26&lt;=66),"مريح","مقبول"))</f>
        <v/>
      </c>
    </row>
    <row r="27">
      <c r="E27" s="14" t="n">
        <v>9</v>
      </c>
      <c r="F27" s="15">
        <f>$B$5*100/E27</f>
        <v/>
      </c>
      <c r="G27" s="15">
        <f>$B$8-2*F27</f>
        <v/>
      </c>
      <c r="H27" s="15">
        <f>IF(G27&gt;0,DEGREES(ATAN(F27/G27)),"")</f>
        <v/>
      </c>
      <c r="I27" s="21">
        <f>IF(OR(F27&gt;$B$9,G27&lt;$B$10),"مرفوض",IF(AND(2*F27+G27&gt;=60,2*F27+G27&lt;=66),"مريح","مقبول"))</f>
        <v/>
      </c>
    </row>
    <row r="28">
      <c r="E28" s="14" t="n">
        <v>10</v>
      </c>
      <c r="F28" s="15">
        <f>$B$5*100/E28</f>
        <v/>
      </c>
      <c r="G28" s="15">
        <f>$B$8-2*F28</f>
        <v/>
      </c>
      <c r="H28" s="15">
        <f>IF(G28&gt;0,DEGREES(ATAN(F28/G28)),"")</f>
        <v/>
      </c>
      <c r="I28" s="21">
        <f>IF(OR(F28&gt;$B$9,G28&lt;$B$10),"مرفوض",IF(AND(2*F28+G28&gt;=60,2*F28+G28&lt;=66),"مريح","مقبول"))</f>
        <v/>
      </c>
    </row>
    <row r="29">
      <c r="E29" s="14" t="n">
        <v>11</v>
      </c>
      <c r="F29" s="15">
        <f>$B$5*100/E29</f>
        <v/>
      </c>
      <c r="G29" s="15">
        <f>$B$8-2*F29</f>
        <v/>
      </c>
      <c r="H29" s="15">
        <f>IF(G29&gt;0,DEGREES(ATAN(F29/G29)),"")</f>
        <v/>
      </c>
      <c r="I29" s="21">
        <f>IF(OR(F29&gt;$B$9,G29&lt;$B$10),"مرفوض",IF(AND(2*F29+G29&gt;=60,2*F29+G29&lt;=66),"مريح","مقبول"))</f>
        <v/>
      </c>
    </row>
    <row r="30">
      <c r="E30" s="14" t="n">
        <v>12</v>
      </c>
      <c r="F30" s="15">
        <f>$B$5*100/E30</f>
        <v/>
      </c>
      <c r="G30" s="15">
        <f>$B$8-2*F30</f>
        <v/>
      </c>
      <c r="H30" s="15">
        <f>IF(G30&gt;0,DEGREES(ATAN(F30/G30)),"")</f>
        <v/>
      </c>
      <c r="I30" s="21">
        <f>IF(OR(F30&gt;$B$9,G30&lt;$B$10),"مرفوض",IF(AND(2*F30+G30&gt;=60,2*F30+G30&lt;=66),"مريح","مقبول"))</f>
        <v/>
      </c>
    </row>
    <row r="31">
      <c r="E31" s="14" t="n">
        <v>13</v>
      </c>
      <c r="F31" s="15">
        <f>$B$5*100/E31</f>
        <v/>
      </c>
      <c r="G31" s="15">
        <f>$B$8-2*F31</f>
        <v/>
      </c>
      <c r="H31" s="15">
        <f>IF(G31&gt;0,DEGREES(ATAN(F31/G31)),"")</f>
        <v/>
      </c>
      <c r="I31" s="21">
        <f>IF(OR(F31&gt;$B$9,G31&lt;$B$10),"مرفوض",IF(AND(2*F31+G31&gt;=60,2*F31+G31&lt;=66),"مريح","مقبول"))</f>
        <v/>
      </c>
    </row>
    <row r="32">
      <c r="E32" s="14" t="n">
        <v>14</v>
      </c>
      <c r="F32" s="15">
        <f>$B$5*100/E32</f>
        <v/>
      </c>
      <c r="G32" s="15">
        <f>$B$8-2*F32</f>
        <v/>
      </c>
      <c r="H32" s="15">
        <f>IF(G32&gt;0,DEGREES(ATAN(F32/G32)),"")</f>
        <v/>
      </c>
      <c r="I32" s="21">
        <f>IF(OR(F32&gt;$B$9,G32&lt;$B$10),"مرفوض",IF(AND(2*F32+G32&gt;=60,2*F32+G32&lt;=66),"مريح","مقبول"))</f>
        <v/>
      </c>
    </row>
    <row r="33">
      <c r="E33" s="14" t="n">
        <v>15</v>
      </c>
      <c r="F33" s="15">
        <f>$B$5*100/E33</f>
        <v/>
      </c>
      <c r="G33" s="15">
        <f>$B$8-2*F33</f>
        <v/>
      </c>
      <c r="H33" s="15">
        <f>IF(G33&gt;0,DEGREES(ATAN(F33/G33)),"")</f>
        <v/>
      </c>
      <c r="I33" s="21">
        <f>IF(OR(F33&gt;$B$9,G33&lt;$B$10),"مرفوض",IF(AND(2*F33+G33&gt;=60,2*F33+G33&lt;=66),"مريح","مقبول"))</f>
        <v/>
      </c>
    </row>
    <row r="34">
      <c r="E34" s="14" t="n">
        <v>16</v>
      </c>
      <c r="F34" s="15">
        <f>$B$5*100/E34</f>
        <v/>
      </c>
      <c r="G34" s="15">
        <f>$B$8-2*F34</f>
        <v/>
      </c>
      <c r="H34" s="15">
        <f>IF(G34&gt;0,DEGREES(ATAN(F34/G34)),"")</f>
        <v/>
      </c>
      <c r="I34" s="21">
        <f>IF(OR(F34&gt;$B$9,G34&lt;$B$10),"مرفوض",IF(AND(2*F34+G34&gt;=60,2*F34+G34&lt;=66),"مريح","مقبول"))</f>
        <v/>
      </c>
    </row>
    <row r="35">
      <c r="E35" s="14" t="n">
        <v>17</v>
      </c>
      <c r="F35" s="15">
        <f>$B$5*100/E35</f>
        <v/>
      </c>
      <c r="G35" s="15">
        <f>$B$8-2*F35</f>
        <v/>
      </c>
      <c r="H35" s="15">
        <f>IF(G35&gt;0,DEGREES(ATAN(F35/G35)),"")</f>
        <v/>
      </c>
      <c r="I35" s="21">
        <f>IF(OR(F35&gt;$B$9,G35&lt;$B$10),"مرفوض",IF(AND(2*F35+G35&gt;=60,2*F35+G35&lt;=66),"مريح","مقبول"))</f>
        <v/>
      </c>
    </row>
    <row r="36">
      <c r="E36" s="14" t="n">
        <v>18</v>
      </c>
      <c r="F36" s="15">
        <f>$B$5*100/E36</f>
        <v/>
      </c>
      <c r="G36" s="15">
        <f>$B$8-2*F36</f>
        <v/>
      </c>
      <c r="H36" s="15">
        <f>IF(G36&gt;0,DEGREES(ATAN(F36/G36)),"")</f>
        <v/>
      </c>
      <c r="I36" s="21">
        <f>IF(OR(F36&gt;$B$9,G36&lt;$B$10),"مرفوض",IF(AND(2*F36+G36&gt;=60,2*F36+G36&lt;=66),"مريح","مقبول"))</f>
        <v/>
      </c>
    </row>
    <row r="37">
      <c r="E37" s="14" t="n">
        <v>19</v>
      </c>
      <c r="F37" s="15">
        <f>$B$5*100/E37</f>
        <v/>
      </c>
      <c r="G37" s="15">
        <f>$B$8-2*F37</f>
        <v/>
      </c>
      <c r="H37" s="15">
        <f>IF(G37&gt;0,DEGREES(ATAN(F37/G37)),"")</f>
        <v/>
      </c>
      <c r="I37" s="21">
        <f>IF(OR(F37&gt;$B$9,G37&lt;$B$10),"مرفوض",IF(AND(2*F37+G37&gt;=60,2*F37+G37&lt;=66),"مريح","مقبول"))</f>
        <v/>
      </c>
    </row>
    <row r="38">
      <c r="E38" s="14" t="n">
        <v>20</v>
      </c>
      <c r="F38" s="15">
        <f>$B$5*100/E38</f>
        <v/>
      </c>
      <c r="G38" s="15">
        <f>$B$8-2*F38</f>
        <v/>
      </c>
      <c r="H38" s="15">
        <f>IF(G38&gt;0,DEGREES(ATAN(F38/G38)),"")</f>
        <v/>
      </c>
      <c r="I38" s="21">
        <f>IF(OR(F38&gt;$B$9,G38&lt;$B$10),"مرفوض",IF(AND(2*F38+G38&gt;=60,2*F38+G38&lt;=66),"مريح","مقبول"))</f>
        <v/>
      </c>
    </row>
    <row r="39">
      <c r="E39" s="14" t="n">
        <v>21</v>
      </c>
      <c r="F39" s="15">
        <f>$B$5*100/E39</f>
        <v/>
      </c>
      <c r="G39" s="15">
        <f>$B$8-2*F39</f>
        <v/>
      </c>
      <c r="H39" s="15">
        <f>IF(G39&gt;0,DEGREES(ATAN(F39/G39)),"")</f>
        <v/>
      </c>
      <c r="I39" s="21">
        <f>IF(OR(F39&gt;$B$9,G39&lt;$B$10),"مرفوض",IF(AND(2*F39+G39&gt;=60,2*F39+G39&lt;=66),"مريح","مقبول"))</f>
        <v/>
      </c>
    </row>
    <row r="40">
      <c r="E40" s="14" t="n">
        <v>22</v>
      </c>
      <c r="F40" s="15">
        <f>$B$5*100/E40</f>
        <v/>
      </c>
      <c r="G40" s="15">
        <f>$B$8-2*F40</f>
        <v/>
      </c>
      <c r="H40" s="15">
        <f>IF(G40&gt;0,DEGREES(ATAN(F40/G40)),"")</f>
        <v/>
      </c>
      <c r="I40" s="21">
        <f>IF(OR(F40&gt;$B$9,G40&lt;$B$10),"مرفوض",IF(AND(2*F40+G40&gt;=60,2*F40+G40&lt;=66),"مريح","مقبول"))</f>
        <v/>
      </c>
    </row>
    <row r="41">
      <c r="E41" s="14" t="n">
        <v>23</v>
      </c>
      <c r="F41" s="15">
        <f>$B$5*100/E41</f>
        <v/>
      </c>
      <c r="G41" s="15">
        <f>$B$8-2*F41</f>
        <v/>
      </c>
      <c r="H41" s="15">
        <f>IF(G41&gt;0,DEGREES(ATAN(F41/G41)),"")</f>
        <v/>
      </c>
      <c r="I41" s="21">
        <f>IF(OR(F41&gt;$B$9,G41&lt;$B$10),"مرفوض",IF(AND(2*F41+G41&gt;=60,2*F41+G41&lt;=66),"مريح","مقبول"))</f>
        <v/>
      </c>
    </row>
    <row r="42">
      <c r="E42" s="14" t="n">
        <v>24</v>
      </c>
      <c r="F42" s="15">
        <f>$B$5*100/E42</f>
        <v/>
      </c>
      <c r="G42" s="15">
        <f>$B$8-2*F42</f>
        <v/>
      </c>
      <c r="H42" s="15">
        <f>IF(G42&gt;0,DEGREES(ATAN(F42/G42)),"")</f>
        <v/>
      </c>
      <c r="I42" s="21">
        <f>IF(OR(F42&gt;$B$9,G42&lt;$B$10),"مرفوض",IF(AND(2*F42+G42&gt;=60,2*F42+G42&lt;=66),"مريح","مقبول"))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7">
    <mergeCell ref="E10:G10"/>
    <mergeCell ref="E13:G13"/>
    <mergeCell ref="E19:G19"/>
    <mergeCell ref="E9:G9"/>
    <mergeCell ref="H17:J17"/>
    <mergeCell ref="E15:G15"/>
    <mergeCell ref="H11:J11"/>
    <mergeCell ref="H7:J7"/>
    <mergeCell ref="E6:G6"/>
    <mergeCell ref="H16:J16"/>
    <mergeCell ref="E11:G11"/>
    <mergeCell ref="H13:J13"/>
    <mergeCell ref="H19:J19"/>
    <mergeCell ref="H12:J12"/>
    <mergeCell ref="A4:C4"/>
    <mergeCell ref="E7:G7"/>
    <mergeCell ref="E16:G16"/>
    <mergeCell ref="H15:J15"/>
    <mergeCell ref="A1:J1"/>
    <mergeCell ref="H18:J18"/>
    <mergeCell ref="H14:J14"/>
    <mergeCell ref="H5:J5"/>
    <mergeCell ref="H8:J8"/>
    <mergeCell ref="E12:G12"/>
    <mergeCell ref="E18:G18"/>
    <mergeCell ref="H20:J20"/>
    <mergeCell ref="H10:J10"/>
    <mergeCell ref="E24:J24"/>
    <mergeCell ref="E14:G14"/>
    <mergeCell ref="E5:G5"/>
    <mergeCell ref="E8:G8"/>
    <mergeCell ref="E17:G17"/>
    <mergeCell ref="H9:J9"/>
    <mergeCell ref="A2:J2"/>
    <mergeCell ref="E4:J4"/>
    <mergeCell ref="E20:G20"/>
    <mergeCell ref="H6:J6"/>
  </mergeCells>
  <conditionalFormatting sqref="E26:I42">
    <cfRule type="expression" priority="1" dxfId="0">
      <formula>$E26=$H$5</formula>
    </cfRule>
  </conditionalFormatting>
  <conditionalFormatting sqref="I26:I42">
    <cfRule type="expression" priority="2" dxfId="1">
      <formula>$I26="مرفوض"</formula>
    </cfRule>
  </conditionalFormatting>
  <dataValidations count="13">
    <dataValidation sqref="B5" showDropDown="0" showInputMessage="0" showErrorMessage="1" allowBlank="1" errorTitle="Sheetaky" error="أدخل رقمًا بين 1 و 8" type="decimal" operator="between">
      <formula1>1</formula1>
      <formula2>8</formula2>
    </dataValidation>
    <dataValidation sqref="B6" showDropDown="0" showInputMessage="0" showErrorMessage="1" allowBlank="1" errorTitle="Sheetaky" error="أدخل رقمًا بين 0.6 و 4" type="decimal" operator="between">
      <formula1>0.6</formula1>
      <formula2>4</formula2>
    </dataValidation>
    <dataValidation sqref="B7" showDropDown="0" showInputMessage="0" showErrorMessage="1" allowBlank="1" errorTitle="Sheetaky" error="أدخل رقمًا بين 10 و 22" type="decimal" operator="between">
      <formula1>10</formula1>
      <formula2>22</formula2>
    </dataValidation>
    <dataValidation sqref="B8" showDropDown="0" showInputMessage="0" showErrorMessage="1" allowBlank="1" errorTitle="Sheetaky" error="أدخل رقمًا بين 58 و 68" type="decimal" operator="between">
      <formula1>58</formula1>
      <formula2>68</formula2>
    </dataValidation>
    <dataValidation sqref="B9" showDropDown="0" showInputMessage="0" showErrorMessage="1" allowBlank="1" errorTitle="Sheetaky" error="أدخل رقمًا بين 12 و 22" type="decimal" operator="between">
      <formula1>12</formula1>
      <formula2>22</formula2>
    </dataValidation>
    <dataValidation sqref="B10" showDropDown="0" showInputMessage="0" showErrorMessage="1" allowBlank="1" errorTitle="Sheetaky" error="أدخل رقمًا بين 20 و 35" type="decimal" operator="between">
      <formula1>20</formula1>
      <formula2>35</formula2>
    </dataValidation>
    <dataValidation sqref="B11" showDropDown="0" showInputMessage="0" showErrorMessage="1" allowBlank="1" errorTitle="Sheetaky" error="أدخل رقمًا بين 1 و 3" type="decimal" operator="between">
      <formula1>1</formula1>
      <formula2>3</formula2>
    </dataValidation>
    <dataValidation sqref="B12" showDropDown="0" showInputMessage="0" showErrorMessage="1" allowBlank="1" errorTitle="Sheetaky" error="أدخل رقمًا بين 0.6 و 4" type="decimal" operator="between">
      <formula1>0.6</formula1>
      <formula2>4</formula2>
    </dataValidation>
    <dataValidation sqref="B13" showDropDown="0" showInputMessage="0" showErrorMessage="1" allowBlank="1" errorTitle="Sheetaky" error="أدخل رقمًا بين 0.1 و 0.4" type="decimal" operator="between">
      <formula1>0.1</formula1>
      <formula2>0.4</formula2>
    </dataValidation>
    <dataValidation sqref="B14" showDropDown="0" showInputMessage="0" showErrorMessage="1" allowBlank="1" errorTitle="Sheetaky" error="أدخل رقمًا بين 50 و 250" type="decimal" operator="between">
      <formula1>50</formula1>
      <formula2>250</formula2>
    </dataValidation>
    <dataValidation sqref="B15" showDropDown="0" showInputMessage="0" showErrorMessage="1" allowBlank="1" errorTitle="Sheetaky" error="أدخل رقمًا بين 0 و 5000" type="decimal" operator="between">
      <formula1>0</formula1>
      <formula2>5000</formula2>
    </dataValidation>
    <dataValidation sqref="B16" showDropDown="0" showInputMessage="0" showErrorMessage="1" allowBlank="1" errorTitle="Sheetaky" error="أدخل رقمًا بين 0 و 20000" type="decimal" operator="between">
      <formula1>0</formula1>
      <formula2>20000</formula2>
    </dataValidation>
    <dataValidation sqref="B17" showDropDown="0" showInputMessage="0" showErrorMessage="1" allowBlank="1" errorTitle="Sheetaky" error="أدخل رقمًا بين 0 و 500" type="decimal" operator="between">
      <formula1>0</formula1>
      <formula2>500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حاسبة الدرج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22" t="inlineStr">
        <is>
          <t>يختار الشيت عدد القوائم المناسب لارتفاع الدور ويحسب ارتفاع القائمة وعمق النشرة وزاوية الدرج والخرسانة والحديد والشدة.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23" t="n">
        <v>1</v>
      </c>
      <c r="B8" s="22" t="inlineStr">
        <is>
          <t>اكتب ارتفاع الدور وعرض الدرج وارتفاع القائمة المفضل.</t>
        </is>
      </c>
    </row>
    <row r="9" ht="20" customHeight="1">
      <c r="A9" s="23" t="n">
        <v>2</v>
      </c>
      <c r="B9" s="22" t="inlineStr">
        <is>
          <t>اختر عدد الأذرع وطول البسطة.</t>
        </is>
      </c>
    </row>
    <row r="10" ht="20" customHeight="1">
      <c r="A10" s="23" t="n">
        <v>3</v>
      </c>
      <c r="B10" s="22" t="inlineStr">
        <is>
          <t>راجع حالة الدرج والجدول البديل.</t>
        </is>
      </c>
    </row>
    <row r="11" ht="20" customHeight="1">
      <c r="A11" s="23" t="n">
        <v>4</v>
      </c>
      <c r="B11" s="22" t="inlineStr">
        <is>
          <t>اقرأ الكميات والتكلفة.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24" t="inlineStr"/>
      <c r="B14" s="22" t="inlineStr">
        <is>
          <t>خلية إدخال: اكتب أو اختر قيمتك هنا (خط أزرق على خلفية صفراء).</t>
        </is>
      </c>
    </row>
    <row r="15">
      <c r="A15" s="25" t="inlineStr"/>
      <c r="B15" s="22" t="inlineStr">
        <is>
          <t>خلية محسوبة: معادلة تلقائية، محمية من المسح بالخطأ.</t>
        </is>
      </c>
    </row>
    <row r="16">
      <c r="A16" s="26" t="inlineStr"/>
      <c r="B16" s="22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27" t="inlineStr">
        <is>
          <t>•</t>
        </is>
      </c>
      <c r="B19" s="28" t="inlineStr">
        <is>
          <t>قاعدة بلونديل: 2×القائمة + النشرة بين 60 و66 سم تعطي درجًا مريحًا.</t>
        </is>
      </c>
    </row>
    <row r="20" ht="20" customHeight="1">
      <c r="A20" s="27" t="inlineStr">
        <is>
          <t>•</t>
        </is>
      </c>
      <c r="B20" s="28" t="inlineStr">
        <is>
          <t>الحدود (18 سم و25 سم) أمثلة؛ اعتمد كود بلدك.</t>
        </is>
      </c>
    </row>
    <row r="21" ht="20" customHeight="1">
      <c r="A21" s="27" t="inlineStr">
        <is>
          <t>•</t>
        </is>
      </c>
      <c r="B21" s="28" t="inlineStr">
        <is>
          <t>الكميات تقديرية دون تفصيل التسليح.</t>
        </is>
      </c>
    </row>
    <row r="22" ht="20" customHeight="1">
      <c r="A22" s="27" t="inlineStr">
        <is>
          <t>•</t>
        </is>
      </c>
      <c r="B22" s="28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7" t="inlineStr">
        <is>
          <t>•</t>
        </is>
      </c>
      <c r="B23" s="28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7" t="inlineStr">
        <is>
          <t>•</t>
        </is>
      </c>
      <c r="B24" s="2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STR</dc:title>
  <dcterms:created xmlns:dcterms="http://purl.org/dc/terms/" xmlns:xsi="http://www.w3.org/2001/XMLSchema-instance" xsi:type="dcterms:W3CDTF">2026-10-23T12:37:34Z</dcterms:created>
  <dcterms:modified xmlns:dcterms="http://purl.org/dc/terms/" xmlns:xsi="http://www.w3.org/2001/XMLSchema-instance" xsi:type="dcterms:W3CDTF">2026-10-23T12:37:34Z</dcterms:modified>
</cp:coreProperties>
</file>