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قويم المحتوى" sheetId="1" state="visible" r:id="rId1"/>
    <sheet xmlns:r="http://schemas.openxmlformats.org/officeDocument/2006/relationships" name="المنشورات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"/>
    <numFmt numFmtId="167" formatCode="+0%;[Red]-0%;0%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6B7280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111827"/>
      <sz val="10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11827"/>
      <sz val="10"/>
    </font>
    <font>
      <name val="Segoe UI"/>
      <b val="1"/>
      <color rgb="00FFFFFF"/>
      <sz val="9"/>
    </font>
    <font>
      <name val="Segoe UI"/>
      <b val="1"/>
      <color rgb="00FB7185"/>
      <sz val="18"/>
    </font>
    <font>
      <name val="Segoe UI"/>
      <b val="1"/>
      <color rgb="006B7280"/>
      <sz val="9"/>
    </font>
    <font>
      <name val="Segoe UI"/>
      <b val="1"/>
      <color rgb="00111827"/>
      <sz val="18"/>
    </font>
    <font>
      <name val="Segoe UI"/>
      <b val="1"/>
      <color rgb="00111827"/>
      <sz val="11"/>
    </font>
    <font>
      <name val="Segoe UI"/>
      <color rgb="006B7280"/>
      <sz val="8"/>
    </font>
    <font>
      <name val="Segoe UI"/>
      <b val="1"/>
      <color rgb="00030712"/>
      <sz val="11"/>
    </font>
    <font>
      <name val="Segoe UI"/>
      <b val="1"/>
      <color rgb="00FB7185"/>
      <sz val="10"/>
    </font>
  </fonts>
  <fills count="8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11827"/>
      </patternFill>
    </fill>
    <fill>
      <patternFill patternType="solid">
        <fgColor rgb="00FB7185"/>
      </patternFill>
    </fill>
    <fill>
      <patternFill patternType="solid">
        <fgColor rgb="00FFE4E6"/>
      </patternFill>
    </fill>
    <fill>
      <patternFill patternType="solid">
        <fgColor rgb="00030712"/>
      </patternFill>
    </fill>
    <fill>
      <patternFill patternType="solid">
        <fgColor rgb="00E5E7EB"/>
      </patternFill>
    </fill>
  </fills>
  <borders count="4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FB7185"/>
      </top>
    </border>
    <border/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8" fillId="2" borderId="1" applyAlignment="1" pivotButton="0" quotePrefix="0" xfId="0">
      <alignment horizontal="right" vertical="center" wrapText="1" readingOrder="2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9" fillId="6" borderId="2" applyAlignment="1" pivotButton="0" quotePrefix="0" xfId="0">
      <alignment horizontal="center" vertical="center" wrapText="1" readingOrder="2"/>
    </xf>
    <xf numFmtId="0" fontId="0" fillId="6" borderId="2" pivotButton="0" quotePrefix="0" xfId="0"/>
    <xf numFmtId="0" fontId="11" fillId="7" borderId="2" applyAlignment="1" pivotButton="0" quotePrefix="0" xfId="0">
      <alignment horizontal="center" vertical="center" wrapText="1" readingOrder="2"/>
    </xf>
    <xf numFmtId="0" fontId="0" fillId="7" borderId="2" pivotButton="0" quotePrefix="0" xfId="0"/>
    <xf numFmtId="1" fontId="10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" fontId="12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66" fontId="12" fillId="7" borderId="3" applyAlignment="1" pivotButton="0" quotePrefix="0" xfId="0">
      <alignment horizontal="center" vertical="center" wrapText="1" readingOrder="2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165" fontId="10" fillId="3" borderId="3" applyAlignment="1" pivotButton="0" quotePrefix="0" xfId="0">
      <alignment horizontal="center" vertical="center" wrapText="1" readingOrder="2"/>
    </xf>
    <xf numFmtId="3" fontId="12" fillId="7" borderId="3" applyAlignment="1" pivotButton="0" quotePrefix="0" xfId="0">
      <alignment horizontal="center" vertical="center" wrapText="1" readingOrder="2"/>
    </xf>
    <xf numFmtId="0" fontId="3" fillId="3" borderId="1" applyAlignment="1" pivotButton="0" quotePrefix="0" xfId="0">
      <alignment horizontal="center" vertical="center" wrapText="1" readingOrder="2"/>
    </xf>
    <xf numFmtId="0" fontId="8" fillId="2" borderId="1" applyAlignment="1" pivotButton="0" quotePrefix="0" xfId="0">
      <alignment horizontal="center" vertical="center" wrapText="1" readingOrder="2"/>
    </xf>
    <xf numFmtId="1" fontId="5" fillId="7" borderId="1" applyAlignment="1" pivotButton="0" quotePrefix="0" xfId="0">
      <alignment horizontal="center" vertical="center" wrapText="1" readingOrder="2"/>
    </xf>
    <xf numFmtId="3" fontId="5" fillId="7" borderId="1" applyAlignment="1" pivotButton="0" quotePrefix="0" xfId="0">
      <alignment horizontal="center" vertical="center" wrapText="1" readingOrder="2"/>
    </xf>
    <xf numFmtId="165" fontId="5" fillId="7" borderId="1" applyAlignment="1" pivotButton="0" quotePrefix="0" xfId="0">
      <alignment horizontal="center" vertical="center" wrapText="1" readingOrder="2"/>
    </xf>
    <xf numFmtId="0" fontId="13" fillId="7" borderId="1" applyAlignment="1" pivotButton="0" quotePrefix="0" xfId="0">
      <alignment horizontal="center" vertical="center" wrapText="1" readingOrder="2"/>
    </xf>
    <xf numFmtId="0" fontId="14" fillId="7" borderId="1" applyAlignment="1" pivotButton="0" quotePrefix="0" xfId="0">
      <alignment horizontal="center" vertical="center" wrapText="1" readingOrder="2"/>
    </xf>
    <xf numFmtId="0" fontId="5" fillId="3" borderId="1" applyAlignment="1" pivotButton="0" quotePrefix="0" xfId="0">
      <alignment horizontal="center" vertical="center" wrapText="1" readingOrder="2"/>
    </xf>
    <xf numFmtId="0" fontId="5" fillId="7" borderId="1" applyAlignment="1" pivotButton="0" quotePrefix="0" xfId="0">
      <alignment horizontal="center" vertical="center" wrapText="1" readingOrder="2"/>
    </xf>
    <xf numFmtId="9" fontId="5" fillId="7" borderId="1" applyAlignment="1" pivotButton="0" quotePrefix="0" xfId="0">
      <alignment horizontal="center" vertical="center" wrapText="1" readingOrder="2"/>
    </xf>
    <xf numFmtId="167" fontId="5" fillId="7" borderId="1" applyAlignment="1" pivotButton="0" quotePrefix="0" xfId="0">
      <alignment horizontal="center" vertical="center" wrapText="1" readingOrder="2"/>
    </xf>
    <xf numFmtId="0" fontId="8" fillId="7" borderId="1" applyAlignment="1" pivotButton="0" quotePrefix="0" xfId="0">
      <alignment horizontal="center" vertical="center" wrapText="1" readingOrder="2"/>
    </xf>
    <xf numFmtId="0" fontId="6" fillId="3" borderId="0" applyAlignment="1" pivotButton="0" quotePrefix="0" xfId="0">
      <alignment horizontal="center" vertical="center" wrapText="1" readingOrder="2"/>
    </xf>
    <xf numFmtId="0" fontId="7" fillId="6" borderId="0" applyAlignment="1" pivotButton="0" quotePrefix="0" xfId="0">
      <alignment horizontal="center" vertical="center" wrapText="1" readingOrder="2"/>
    </xf>
    <xf numFmtId="0" fontId="0" fillId="6" borderId="0" pivotButton="0" quotePrefix="0" xfId="0"/>
    <xf numFmtId="164" fontId="4" fillId="5" borderId="1" applyAlignment="1" applyProtection="1" pivotButton="0" quotePrefix="0" xfId="0">
      <alignment horizontal="right" vertical="center" wrapText="1" readingOrder="2"/>
      <protection locked="0" hidden="0"/>
    </xf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3" fontId="4" fillId="5" borderId="1" applyAlignment="1" applyProtection="1" pivotButton="0" quotePrefix="0" xfId="0">
      <alignment horizontal="center" vertical="center" wrapText="1" readingOrder="2"/>
      <protection locked="0" hidden="0"/>
    </xf>
    <xf numFmtId="9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0" borderId="1" applyAlignment="1" pivotButton="0" quotePrefix="0" xfId="0">
      <alignment horizontal="center" vertical="center" wrapText="1" readingOrder="2"/>
    </xf>
    <xf numFmtId="0" fontId="15" fillId="7" borderId="1" applyAlignment="1" pivotButton="0" quotePrefix="0" xfId="0">
      <alignment horizontal="right" vertical="center" wrapText="1" readingOrder="2"/>
    </xf>
    <xf numFmtId="0" fontId="0" fillId="7" borderId="1" pivotButton="0" quotePrefix="0" xfId="0"/>
    <xf numFmtId="0" fontId="5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5" fillId="7" borderId="1" applyAlignment="1" pivotButton="0" quotePrefix="0" xfId="0">
      <alignment horizontal="right" vertical="center" wrapText="1" readingOrder="2"/>
    </xf>
    <xf numFmtId="0" fontId="5" fillId="3" borderId="1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8">
    <dxf>
      <font>
        <name val="Segoe UI"/>
        <color rgb="00111827"/>
      </font>
      <fill>
        <patternFill patternType="solid">
          <fgColor rgb="00F6B8C4"/>
        </patternFill>
      </fill>
    </dxf>
    <dxf>
      <font>
        <name val="Segoe UI"/>
        <color rgb="00111827"/>
      </font>
      <fill>
        <patternFill patternType="solid">
          <fgColor rgb="00FFE0E6"/>
        </patternFill>
      </fill>
    </dxf>
    <dxf>
      <font>
        <name val="Segoe UI"/>
        <color rgb="00111827"/>
      </font>
      <fill>
        <patternFill patternType="solid">
          <fgColor rgb="00FFFFFF"/>
        </patternFill>
      </fill>
    </dxf>
    <dxf>
      <font>
        <name val="Segoe UI"/>
        <b val="1"/>
        <color rgb="00111827"/>
      </font>
      <fill>
        <patternFill patternType="solid">
          <fgColor rgb="00FBBF24"/>
        </patternFill>
      </fill>
    </dxf>
    <dxf>
      <font>
        <name val="Segoe UI"/>
        <color rgb="00111827"/>
      </font>
      <fill>
        <patternFill patternType="solid">
          <fgColor rgb="00FCE38A"/>
        </patternFill>
      </fill>
    </dxf>
    <dxf>
      <font>
        <name val="Segoe UI"/>
        <color rgb="00111827"/>
      </font>
      <fill>
        <patternFill patternType="solid">
          <fgColor rgb="00D5EBD0"/>
        </patternFill>
      </fill>
    </dxf>
    <dxf>
      <font>
        <name val="Segoe UI"/>
        <color rgb="00111827"/>
      </font>
      <fill>
        <patternFill patternType="solid">
          <fgColor rgb="00FFE699"/>
        </patternFill>
      </fill>
    </dxf>
    <dxf>
      <font>
        <name val="Segoe UI"/>
        <color rgb="00111827"/>
      </font>
      <fill>
        <patternFill patternType="solid">
          <fgColor rgb="00E1E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منشورات الشهر حسب المنصة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11827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'تقويم المحتوى'!$I$9:$I$15</f>
            </numRef>
          </cat>
          <val>
            <numRef>
              <f>'تقويم المحتوى'!$J$9:$J$15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معدل التفاعل حسب نوع المحتوى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11827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'تقويم المحتوى'!$I$18:$I$23</f>
            </numRef>
          </cat>
          <val>
            <numRef>
              <f>'تقويم المحتوى'!$L$18:$L$23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23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M60"/>
  <sheetViews>
    <sheetView showGridLines="0" rightToLeft="1" zoomScale="10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" customWidth="1" min="8" max="8"/>
    <col width="22" customWidth="1" min="9" max="9"/>
    <col width="11" customWidth="1" min="10" max="10"/>
    <col width="11" customWidth="1" min="11" max="11"/>
    <col width="13" customWidth="1" min="12" max="12"/>
    <col width="11" customWidth="1" min="13" max="13"/>
  </cols>
  <sheetData>
    <row r="1" ht="40" customHeight="1">
      <c r="A1" s="1" t="inlineStr">
        <is>
          <t>تقويم محتوى السوشيال ميديا: خطة الشهر وأداء المنشورات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20" customHeight="1">
      <c r="A3" s="4" t="inlineStr">
        <is>
          <t>سجّل منشوراتك في ورقة المنشورات فيظهر الشهر في تقويم ملوّن مع أداء كل منصة ونوع محتوى وتوازن محاور المحتوى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 ht="18" customHeight="1">
      <c r="A4" s="6" t="inlineStr">
        <is>
          <t>أول يوم في الشهر</t>
        </is>
      </c>
      <c r="C4" s="7" t="n">
        <v>46296</v>
      </c>
      <c r="D4" s="8" t="inlineStr">
        <is>
          <t>منشورات الشهر</t>
        </is>
      </c>
      <c r="E4" s="9" t="n"/>
      <c r="F4" s="10" t="inlineStr">
        <is>
          <t>منشورة</t>
        </is>
      </c>
      <c r="G4" s="11" t="n"/>
      <c r="H4" s="5" t="n"/>
      <c r="I4" s="8" t="inlineStr">
        <is>
          <t>أيام بلا نشر</t>
        </is>
      </c>
      <c r="J4" s="9" t="n"/>
      <c r="K4" s="10" t="inlineStr">
        <is>
          <t>المتوسط الأسبوعي مقابل الهدف</t>
        </is>
      </c>
      <c r="L4" s="11" t="n"/>
      <c r="M4" s="11" t="n"/>
    </row>
    <row r="5" ht="34" customHeight="1">
      <c r="A5" s="6" t="inlineStr">
        <is>
          <t>تاريخ اليوم</t>
        </is>
      </c>
      <c r="C5" s="7" t="n">
        <v>46318</v>
      </c>
      <c r="D5" s="12">
        <f>COUNTIFS('المنشورات'!$A$5:$A$204,"&gt;="&amp;$C$4,'المنشورات'!$A$5:$A$204,"&lt;"&amp;EDATE($C$4,1))</f>
        <v/>
      </c>
      <c r="E5" s="13" t="n"/>
      <c r="F5" s="14">
        <f>COUNTIFS('المنشورات'!$A$5:$A$204,"&gt;="&amp;$C$4,'المنشورات'!$A$5:$A$204,"&lt;"&amp;EDATE($C$4,1),'المنشورات'!$G$5:$G$204,INDEX('المنشورات'!$R$29:$R$33,5))</f>
        <v/>
      </c>
      <c r="G5" s="15" t="n"/>
      <c r="H5" s="5" t="n"/>
      <c r="I5" s="12">
        <f>DAY(EOMONTH($C$4,0))-COUNTIF($A$11:$G$22,"*●*")</f>
        <v/>
      </c>
      <c r="J5" s="13" t="n"/>
      <c r="K5" s="16">
        <f>IFERROR(COUNTIFS('المنشورات'!$A$5:$A$204,"&gt;="&amp;$C$4,'المنشورات'!$A$5:$A$204,"&lt;"&amp;EDATE($C$4,1))/(DAY(EOMONTH($C$4,0))/7),0)</f>
        <v/>
      </c>
      <c r="L5" s="15" t="n"/>
      <c r="M5" s="15" t="n"/>
    </row>
    <row r="6">
      <c r="A6" s="6" t="inlineStr">
        <is>
          <t>هدف المنشورات أسبوعيًا</t>
        </is>
      </c>
      <c r="C6" s="17" t="n">
        <v>8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 ht="18" customHeight="1">
      <c r="A7" s="5" t="n"/>
      <c r="B7" s="5" t="n"/>
      <c r="C7" s="5" t="n"/>
      <c r="D7" s="8" t="inlineStr">
        <is>
          <t>معدل التفاعل</t>
        </is>
      </c>
      <c r="E7" s="9" t="n"/>
      <c r="F7" s="10" t="inlineStr">
        <is>
          <t>إجمالي الظهور</t>
        </is>
      </c>
      <c r="G7" s="11" t="n"/>
      <c r="H7" s="5" t="n"/>
      <c r="I7" s="5" t="n"/>
      <c r="J7" s="5" t="n"/>
      <c r="K7" s="5" t="n"/>
      <c r="L7" s="5" t="n"/>
      <c r="M7" s="5" t="n"/>
    </row>
    <row r="8" ht="26" customHeight="1">
      <c r="A8" s="5" t="n"/>
      <c r="B8" s="5" t="n"/>
      <c r="C8" s="5" t="n"/>
      <c r="D8" s="18">
        <f>IFERROR(SUMIFS('المنشورات'!$N$5:$N$204,'المنشورات'!$A$5:$A$204,"&gt;="&amp;$C$4,'المنشورات'!$A$5:$A$204,"&lt;"&amp;EDATE($C$4,1))/SUMIFS('المنشورات'!$H$5:$H$204,'المنشورات'!$A$5:$A$204,"&gt;="&amp;$C$4,'المنشورات'!$A$5:$A$204,"&lt;"&amp;EDATE($C$4,1)),0)</f>
        <v/>
      </c>
      <c r="E8" s="13" t="n"/>
      <c r="F8" s="19">
        <f>SUMIFS('المنشورات'!$H$5:$H$204,'المنشورات'!$A$5:$A$204,"&gt;="&amp;$C$4,'المنشورات'!$A$5:$A$204,"&lt;"&amp;EDATE($C$4,1))</f>
        <v/>
      </c>
      <c r="G8" s="15" t="n"/>
      <c r="H8" s="5" t="n"/>
      <c r="I8" s="20" t="inlineStr">
        <is>
          <t>المنصة</t>
        </is>
      </c>
      <c r="J8" s="20" t="inlineStr">
        <is>
          <t>منشورات</t>
        </is>
      </c>
      <c r="K8" s="20" t="inlineStr">
        <is>
          <t>الظهور</t>
        </is>
      </c>
      <c r="L8" s="20" t="inlineStr">
        <is>
          <t>تفاعل %</t>
        </is>
      </c>
      <c r="M8" s="20" t="inlineStr">
        <is>
          <t>مجدولة وجاهزة</t>
        </is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21">
        <f>INDEX('المنشورات'!$R$5:$R$11,1)</f>
        <v/>
      </c>
      <c r="J9" s="22">
        <f>COUNTIFS('المنشورات'!$A$5:$A$204,"&gt;="&amp;$C$4,'المنشورات'!$A$5:$A$204,"&lt;"&amp;EDATE($C$4,1),'المنشورات'!$C$5:$C$204,$I$9)</f>
        <v/>
      </c>
      <c r="K9" s="23">
        <f>SUMIFS('المنشورات'!$H$5:$H$204,'المنشورات'!$A$5:$A$204,"&gt;="&amp;$C$4,'المنشورات'!$A$5:$A$204,"&lt;"&amp;EDATE($C$4,1),'المنشورات'!$C$5:$C$204,$I$9)</f>
        <v/>
      </c>
      <c r="L9" s="24">
        <f>IFERROR(SUMIFS('المنشورات'!$N$5:$N$204,'المنشورات'!$A$5:$A$204,"&gt;="&amp;$C$4,'المنشورات'!$A$5:$A$204,"&lt;"&amp;EDATE($C$4,1),'المنشورات'!$C$5:$C$204,$I$9)/K9,"")</f>
        <v/>
      </c>
      <c r="M9" s="22">
        <f>COUNTIFS('المنشورات'!$A$5:$A$204,"&gt;="&amp;$C$4,'المنشورات'!$A$5:$A$204,"&lt;"&amp;EDATE($C$4,1),'المنشورات'!$C$5:$C$204,$I$9,'المنشورات'!$G$5:$G$204,INDEX('المنشورات'!$R$29:$R$33,3))+COUNTIFS('المنشورات'!$A$5:$A$204,"&gt;="&amp;$C$4,'المنشورات'!$A$5:$A$204,"&lt;"&amp;EDATE($C$4,1),'المنشورات'!$C$5:$C$204,$I$9,'المنشورات'!$G$5:$G$204,INDEX('المنشورات'!$R$29:$R$33,4))</f>
        <v/>
      </c>
    </row>
    <row r="10" ht="24" customHeight="1">
      <c r="A10" s="20" t="inlineStr">
        <is>
          <t>الأحد</t>
        </is>
      </c>
      <c r="B10" s="20" t="inlineStr">
        <is>
          <t>الاثنين</t>
        </is>
      </c>
      <c r="C10" s="20" t="inlineStr">
        <is>
          <t>الثلاثاء</t>
        </is>
      </c>
      <c r="D10" s="20" t="inlineStr">
        <is>
          <t>الأربعاء</t>
        </is>
      </c>
      <c r="E10" s="20" t="inlineStr">
        <is>
          <t>الخميس</t>
        </is>
      </c>
      <c r="F10" s="20" t="inlineStr">
        <is>
          <t>الجمعة</t>
        </is>
      </c>
      <c r="G10" s="20" t="inlineStr">
        <is>
          <t>السبت</t>
        </is>
      </c>
      <c r="H10" s="5" t="n"/>
      <c r="I10" s="21">
        <f>INDEX('المنشورات'!$R$5:$R$11,2)</f>
        <v/>
      </c>
      <c r="J10" s="22">
        <f>COUNTIFS('المنشورات'!$A$5:$A$204,"&gt;="&amp;$C$4,'المنشورات'!$A$5:$A$204,"&lt;"&amp;EDATE($C$4,1),'المنشورات'!$C$5:$C$204,$I$10)</f>
        <v/>
      </c>
      <c r="K10" s="23">
        <f>SUMIFS('المنشورات'!$H$5:$H$204,'المنشورات'!$A$5:$A$204,"&gt;="&amp;$C$4,'المنشورات'!$A$5:$A$204,"&lt;"&amp;EDATE($C$4,1),'المنشورات'!$C$5:$C$204,$I$10)</f>
        <v/>
      </c>
      <c r="L10" s="24">
        <f>IFERROR(SUMIFS('المنشورات'!$N$5:$N$204,'المنشورات'!$A$5:$A$204,"&gt;="&amp;$C$4,'المنشورات'!$A$5:$A$204,"&lt;"&amp;EDATE($C$4,1),'المنشورات'!$C$5:$C$204,$I$10)/K10,"")</f>
        <v/>
      </c>
      <c r="M10" s="22">
        <f>COUNTIFS('المنشورات'!$A$5:$A$204,"&gt;="&amp;$C$4,'المنشورات'!$A$5:$A$204,"&lt;"&amp;EDATE($C$4,1),'المنشورات'!$C$5:$C$204,$I$10,'المنشورات'!$G$5:$G$204,INDEX('المنشورات'!$R$29:$R$33,3))+COUNTIFS('المنشورات'!$A$5:$A$204,"&gt;="&amp;$C$4,'المنشورات'!$A$5:$A$204,"&lt;"&amp;EDATE($C$4,1),'المنشورات'!$C$5:$C$204,$I$10,'المنشورات'!$G$5:$G$204,INDEX('المنشورات'!$R$29:$R$33,4))</f>
        <v/>
      </c>
    </row>
    <row r="11" ht="20" customHeight="1">
      <c r="A11" s="25">
        <f>IF(MONTH((($C$4-(WEEKDAY($C$4,1)-1))+0))&lt;&gt;MONTH($C$4),"",DAY((($C$4-(WEEKDAY($C$4,1)-1))+0))&amp;IF(COUNTIF('المنشورات'!$A$5:$A$204,(($C$4-(WEEKDAY($C$4,1)-1))+0))&gt;0,"   ● "&amp;COUNTIF('المنشورات'!$A$5:$A$204,(($C$4-(WEEKDAY($C$4,1)-1))+0)),""))</f>
        <v/>
      </c>
      <c r="B11" s="25">
        <f>IF(MONTH((($C$4-(WEEKDAY($C$4,1)-1))+1))&lt;&gt;MONTH($C$4),"",DAY((($C$4-(WEEKDAY($C$4,1)-1))+1))&amp;IF(COUNTIF('المنشورات'!$A$5:$A$204,(($C$4-(WEEKDAY($C$4,1)-1))+1))&gt;0,"   ● "&amp;COUNTIF('المنشورات'!$A$5:$A$204,(($C$4-(WEEKDAY($C$4,1)-1))+1)),""))</f>
        <v/>
      </c>
      <c r="C11" s="25">
        <f>IF(MONTH((($C$4-(WEEKDAY($C$4,1)-1))+2))&lt;&gt;MONTH($C$4),"",DAY((($C$4-(WEEKDAY($C$4,1)-1))+2))&amp;IF(COUNTIF('المنشورات'!$A$5:$A$204,(($C$4-(WEEKDAY($C$4,1)-1))+2))&gt;0,"   ● "&amp;COUNTIF('المنشورات'!$A$5:$A$204,(($C$4-(WEEKDAY($C$4,1)-1))+2)),""))</f>
        <v/>
      </c>
      <c r="D11" s="25">
        <f>IF(MONTH((($C$4-(WEEKDAY($C$4,1)-1))+3))&lt;&gt;MONTH($C$4),"",DAY((($C$4-(WEEKDAY($C$4,1)-1))+3))&amp;IF(COUNTIF('المنشورات'!$A$5:$A$204,(($C$4-(WEEKDAY($C$4,1)-1))+3))&gt;0,"   ● "&amp;COUNTIF('المنشورات'!$A$5:$A$204,(($C$4-(WEEKDAY($C$4,1)-1))+3)),""))</f>
        <v/>
      </c>
      <c r="E11" s="25">
        <f>IF(MONTH((($C$4-(WEEKDAY($C$4,1)-1))+4))&lt;&gt;MONTH($C$4),"",DAY((($C$4-(WEEKDAY($C$4,1)-1))+4))&amp;IF(COUNTIF('المنشورات'!$A$5:$A$204,(($C$4-(WEEKDAY($C$4,1)-1))+4))&gt;0,"   ● "&amp;COUNTIF('المنشورات'!$A$5:$A$204,(($C$4-(WEEKDAY($C$4,1)-1))+4)),""))</f>
        <v/>
      </c>
      <c r="F11" s="25">
        <f>IF(MONTH((($C$4-(WEEKDAY($C$4,1)-1))+5))&lt;&gt;MONTH($C$4),"",DAY((($C$4-(WEEKDAY($C$4,1)-1))+5))&amp;IF(COUNTIF('المنشورات'!$A$5:$A$204,(($C$4-(WEEKDAY($C$4,1)-1))+5))&gt;0,"   ● "&amp;COUNTIF('المنشورات'!$A$5:$A$204,(($C$4-(WEEKDAY($C$4,1)-1))+5)),""))</f>
        <v/>
      </c>
      <c r="G11" s="25">
        <f>IF(MONTH((($C$4-(WEEKDAY($C$4,1)-1))+6))&lt;&gt;MONTH($C$4),"",DAY((($C$4-(WEEKDAY($C$4,1)-1))+6))&amp;IF(COUNTIF('المنشورات'!$A$5:$A$204,(($C$4-(WEEKDAY($C$4,1)-1))+6))&gt;0,"   ● "&amp;COUNTIF('المنشورات'!$A$5:$A$204,(($C$4-(WEEKDAY($C$4,1)-1))+6)),""))</f>
        <v/>
      </c>
      <c r="H11" s="5" t="n"/>
      <c r="I11" s="21">
        <f>INDEX('المنشورات'!$R$5:$R$11,3)</f>
        <v/>
      </c>
      <c r="J11" s="22">
        <f>COUNTIFS('المنشورات'!$A$5:$A$204,"&gt;="&amp;$C$4,'المنشورات'!$A$5:$A$204,"&lt;"&amp;EDATE($C$4,1),'المنشورات'!$C$5:$C$204,$I$11)</f>
        <v/>
      </c>
      <c r="K11" s="23">
        <f>SUMIFS('المنشورات'!$H$5:$H$204,'المنشورات'!$A$5:$A$204,"&gt;="&amp;$C$4,'المنشورات'!$A$5:$A$204,"&lt;"&amp;EDATE($C$4,1),'المنشورات'!$C$5:$C$204,$I$11)</f>
        <v/>
      </c>
      <c r="L11" s="24">
        <f>IFERROR(SUMIFS('المنشورات'!$N$5:$N$204,'المنشورات'!$A$5:$A$204,"&gt;="&amp;$C$4,'المنشورات'!$A$5:$A$204,"&lt;"&amp;EDATE($C$4,1),'المنشورات'!$C$5:$C$204,$I$11)/K11,"")</f>
        <v/>
      </c>
      <c r="M11" s="22">
        <f>COUNTIFS('المنشورات'!$A$5:$A$204,"&gt;="&amp;$C$4,'المنشورات'!$A$5:$A$204,"&lt;"&amp;EDATE($C$4,1),'المنشورات'!$C$5:$C$204,$I$11,'المنشورات'!$G$5:$G$204,INDEX('المنشورات'!$R$29:$R$33,3))+COUNTIFS('المنشورات'!$A$5:$A$204,"&gt;="&amp;$C$4,'المنشورات'!$A$5:$A$204,"&lt;"&amp;EDATE($C$4,1),'المنشورات'!$C$5:$C$204,$I$11,'المنشورات'!$G$5:$G$204,INDEX('المنشورات'!$R$29:$R$33,4))</f>
        <v/>
      </c>
    </row>
    <row r="12" ht="28" customHeight="1">
      <c r="A12" s="26">
        <f>IF(OR(MONTH((($C$4-(WEEKDAY($C$4,1)-1))+0))&lt;&gt;MONTH($C$4),COUNTIF('المنشورات'!$A$5:$A$204,(($C$4-(WEEKDAY($C$4,1)-1))+0))=0),"",INDEX('المنشورات'!$C$5:$C$204,MATCH((($C$4-(WEEKDAY($C$4,1)-1))+0),'المنشورات'!$A$5:$A$204,0))&amp;" · "&amp;INDEX('المنشورات'!$D$5:$D$204,MATCH((($C$4-(WEEKDAY($C$4,1)-1))+0),'المنشورات'!$A$5:$A$204,0)))</f>
        <v/>
      </c>
      <c r="B12" s="26">
        <f>IF(OR(MONTH((($C$4-(WEEKDAY($C$4,1)-1))+1))&lt;&gt;MONTH($C$4),COUNTIF('المنشورات'!$A$5:$A$204,(($C$4-(WEEKDAY($C$4,1)-1))+1))=0),"",INDEX('المنشورات'!$C$5:$C$204,MATCH((($C$4-(WEEKDAY($C$4,1)-1))+1),'المنشورات'!$A$5:$A$204,0))&amp;" · "&amp;INDEX('المنشورات'!$D$5:$D$204,MATCH((($C$4-(WEEKDAY($C$4,1)-1))+1),'المنشورات'!$A$5:$A$204,0)))</f>
        <v/>
      </c>
      <c r="C12" s="26">
        <f>IF(OR(MONTH((($C$4-(WEEKDAY($C$4,1)-1))+2))&lt;&gt;MONTH($C$4),COUNTIF('المنشورات'!$A$5:$A$204,(($C$4-(WEEKDAY($C$4,1)-1))+2))=0),"",INDEX('المنشورات'!$C$5:$C$204,MATCH((($C$4-(WEEKDAY($C$4,1)-1))+2),'المنشورات'!$A$5:$A$204,0))&amp;" · "&amp;INDEX('المنشورات'!$D$5:$D$204,MATCH((($C$4-(WEEKDAY($C$4,1)-1))+2),'المنشورات'!$A$5:$A$204,0)))</f>
        <v/>
      </c>
      <c r="D12" s="26">
        <f>IF(OR(MONTH((($C$4-(WEEKDAY($C$4,1)-1))+3))&lt;&gt;MONTH($C$4),COUNTIF('المنشورات'!$A$5:$A$204,(($C$4-(WEEKDAY($C$4,1)-1))+3))=0),"",INDEX('المنشورات'!$C$5:$C$204,MATCH((($C$4-(WEEKDAY($C$4,1)-1))+3),'المنشورات'!$A$5:$A$204,0))&amp;" · "&amp;INDEX('المنشورات'!$D$5:$D$204,MATCH((($C$4-(WEEKDAY($C$4,1)-1))+3),'المنشورات'!$A$5:$A$204,0)))</f>
        <v/>
      </c>
      <c r="E12" s="26">
        <f>IF(OR(MONTH((($C$4-(WEEKDAY($C$4,1)-1))+4))&lt;&gt;MONTH($C$4),COUNTIF('المنشورات'!$A$5:$A$204,(($C$4-(WEEKDAY($C$4,1)-1))+4))=0),"",INDEX('المنشورات'!$C$5:$C$204,MATCH((($C$4-(WEEKDAY($C$4,1)-1))+4),'المنشورات'!$A$5:$A$204,0))&amp;" · "&amp;INDEX('المنشورات'!$D$5:$D$204,MATCH((($C$4-(WEEKDAY($C$4,1)-1))+4),'المنشورات'!$A$5:$A$204,0)))</f>
        <v/>
      </c>
      <c r="F12" s="26">
        <f>IF(OR(MONTH((($C$4-(WEEKDAY($C$4,1)-1))+5))&lt;&gt;MONTH($C$4),COUNTIF('المنشورات'!$A$5:$A$204,(($C$4-(WEEKDAY($C$4,1)-1))+5))=0),"",INDEX('المنشورات'!$C$5:$C$204,MATCH((($C$4-(WEEKDAY($C$4,1)-1))+5),'المنشورات'!$A$5:$A$204,0))&amp;" · "&amp;INDEX('المنشورات'!$D$5:$D$204,MATCH((($C$4-(WEEKDAY($C$4,1)-1))+5),'المنشورات'!$A$5:$A$204,0)))</f>
        <v/>
      </c>
      <c r="G12" s="26">
        <f>IF(OR(MONTH((($C$4-(WEEKDAY($C$4,1)-1))+6))&lt;&gt;MONTH($C$4),COUNTIF('المنشورات'!$A$5:$A$204,(($C$4-(WEEKDAY($C$4,1)-1))+6))=0),"",INDEX('المنشورات'!$C$5:$C$204,MATCH((($C$4-(WEEKDAY($C$4,1)-1))+6),'المنشورات'!$A$5:$A$204,0))&amp;" · "&amp;INDEX('المنشورات'!$D$5:$D$204,MATCH((($C$4-(WEEKDAY($C$4,1)-1))+6),'المنشورات'!$A$5:$A$204,0)))</f>
        <v/>
      </c>
      <c r="H12" s="5" t="n"/>
      <c r="I12" s="21">
        <f>INDEX('المنشورات'!$R$5:$R$11,4)</f>
        <v/>
      </c>
      <c r="J12" s="22">
        <f>COUNTIFS('المنشورات'!$A$5:$A$204,"&gt;="&amp;$C$4,'المنشورات'!$A$5:$A$204,"&lt;"&amp;EDATE($C$4,1),'المنشورات'!$C$5:$C$204,$I$12)</f>
        <v/>
      </c>
      <c r="K12" s="23">
        <f>SUMIFS('المنشورات'!$H$5:$H$204,'المنشورات'!$A$5:$A$204,"&gt;="&amp;$C$4,'المنشورات'!$A$5:$A$204,"&lt;"&amp;EDATE($C$4,1),'المنشورات'!$C$5:$C$204,$I$12)</f>
        <v/>
      </c>
      <c r="L12" s="24">
        <f>IFERROR(SUMIFS('المنشورات'!$N$5:$N$204,'المنشورات'!$A$5:$A$204,"&gt;="&amp;$C$4,'المنشورات'!$A$5:$A$204,"&lt;"&amp;EDATE($C$4,1),'المنشورات'!$C$5:$C$204,$I$12)/K12,"")</f>
        <v/>
      </c>
      <c r="M12" s="22">
        <f>COUNTIFS('المنشورات'!$A$5:$A$204,"&gt;="&amp;$C$4,'المنشورات'!$A$5:$A$204,"&lt;"&amp;EDATE($C$4,1),'المنشورات'!$C$5:$C$204,$I$12,'المنشورات'!$G$5:$G$204,INDEX('المنشورات'!$R$29:$R$33,3))+COUNTIFS('المنشورات'!$A$5:$A$204,"&gt;="&amp;$C$4,'المنشورات'!$A$5:$A$204,"&lt;"&amp;EDATE($C$4,1),'المنشورات'!$C$5:$C$204,$I$12,'المنشورات'!$G$5:$G$204,INDEX('المنشورات'!$R$29:$R$33,4))</f>
        <v/>
      </c>
    </row>
    <row r="13" ht="20" customHeight="1">
      <c r="A13" s="25">
        <f>IF(MONTH((($C$4-(WEEKDAY($C$4,1)-1))+7))&lt;&gt;MONTH($C$4),"",DAY((($C$4-(WEEKDAY($C$4,1)-1))+7))&amp;IF(COUNTIF('المنشورات'!$A$5:$A$204,(($C$4-(WEEKDAY($C$4,1)-1))+7))&gt;0,"   ● "&amp;COUNTIF('المنشورات'!$A$5:$A$204,(($C$4-(WEEKDAY($C$4,1)-1))+7)),""))</f>
        <v/>
      </c>
      <c r="B13" s="25">
        <f>IF(MONTH((($C$4-(WEEKDAY($C$4,1)-1))+8))&lt;&gt;MONTH($C$4),"",DAY((($C$4-(WEEKDAY($C$4,1)-1))+8))&amp;IF(COUNTIF('المنشورات'!$A$5:$A$204,(($C$4-(WEEKDAY($C$4,1)-1))+8))&gt;0,"   ● "&amp;COUNTIF('المنشورات'!$A$5:$A$204,(($C$4-(WEEKDAY($C$4,1)-1))+8)),""))</f>
        <v/>
      </c>
      <c r="C13" s="25">
        <f>IF(MONTH((($C$4-(WEEKDAY($C$4,1)-1))+9))&lt;&gt;MONTH($C$4),"",DAY((($C$4-(WEEKDAY($C$4,1)-1))+9))&amp;IF(COUNTIF('المنشورات'!$A$5:$A$204,(($C$4-(WEEKDAY($C$4,1)-1))+9))&gt;0,"   ● "&amp;COUNTIF('المنشورات'!$A$5:$A$204,(($C$4-(WEEKDAY($C$4,1)-1))+9)),""))</f>
        <v/>
      </c>
      <c r="D13" s="25">
        <f>IF(MONTH((($C$4-(WEEKDAY($C$4,1)-1))+10))&lt;&gt;MONTH($C$4),"",DAY((($C$4-(WEEKDAY($C$4,1)-1))+10))&amp;IF(COUNTIF('المنشورات'!$A$5:$A$204,(($C$4-(WEEKDAY($C$4,1)-1))+10))&gt;0,"   ● "&amp;COUNTIF('المنشورات'!$A$5:$A$204,(($C$4-(WEEKDAY($C$4,1)-1))+10)),""))</f>
        <v/>
      </c>
      <c r="E13" s="25">
        <f>IF(MONTH((($C$4-(WEEKDAY($C$4,1)-1))+11))&lt;&gt;MONTH($C$4),"",DAY((($C$4-(WEEKDAY($C$4,1)-1))+11))&amp;IF(COUNTIF('المنشورات'!$A$5:$A$204,(($C$4-(WEEKDAY($C$4,1)-1))+11))&gt;0,"   ● "&amp;COUNTIF('المنشورات'!$A$5:$A$204,(($C$4-(WEEKDAY($C$4,1)-1))+11)),""))</f>
        <v/>
      </c>
      <c r="F13" s="25">
        <f>IF(MONTH((($C$4-(WEEKDAY($C$4,1)-1))+12))&lt;&gt;MONTH($C$4),"",DAY((($C$4-(WEEKDAY($C$4,1)-1))+12))&amp;IF(COUNTIF('المنشورات'!$A$5:$A$204,(($C$4-(WEEKDAY($C$4,1)-1))+12))&gt;0,"   ● "&amp;COUNTIF('المنشورات'!$A$5:$A$204,(($C$4-(WEEKDAY($C$4,1)-1))+12)),""))</f>
        <v/>
      </c>
      <c r="G13" s="25">
        <f>IF(MONTH((($C$4-(WEEKDAY($C$4,1)-1))+13))&lt;&gt;MONTH($C$4),"",DAY((($C$4-(WEEKDAY($C$4,1)-1))+13))&amp;IF(COUNTIF('المنشورات'!$A$5:$A$204,(($C$4-(WEEKDAY($C$4,1)-1))+13))&gt;0,"   ● "&amp;COUNTIF('المنشورات'!$A$5:$A$204,(($C$4-(WEEKDAY($C$4,1)-1))+13)),""))</f>
        <v/>
      </c>
      <c r="H13" s="5" t="n"/>
      <c r="I13" s="21">
        <f>INDEX('المنشورات'!$R$5:$R$11,5)</f>
        <v/>
      </c>
      <c r="J13" s="22">
        <f>COUNTIFS('المنشورات'!$A$5:$A$204,"&gt;="&amp;$C$4,'المنشورات'!$A$5:$A$204,"&lt;"&amp;EDATE($C$4,1),'المنشورات'!$C$5:$C$204,$I$13)</f>
        <v/>
      </c>
      <c r="K13" s="23">
        <f>SUMIFS('المنشورات'!$H$5:$H$204,'المنشورات'!$A$5:$A$204,"&gt;="&amp;$C$4,'المنشورات'!$A$5:$A$204,"&lt;"&amp;EDATE($C$4,1),'المنشورات'!$C$5:$C$204,$I$13)</f>
        <v/>
      </c>
      <c r="L13" s="24">
        <f>IFERROR(SUMIFS('المنشورات'!$N$5:$N$204,'المنشورات'!$A$5:$A$204,"&gt;="&amp;$C$4,'المنشورات'!$A$5:$A$204,"&lt;"&amp;EDATE($C$4,1),'المنشورات'!$C$5:$C$204,$I$13)/K13,"")</f>
        <v/>
      </c>
      <c r="M13" s="22">
        <f>COUNTIFS('المنشورات'!$A$5:$A$204,"&gt;="&amp;$C$4,'المنشورات'!$A$5:$A$204,"&lt;"&amp;EDATE($C$4,1),'المنشورات'!$C$5:$C$204,$I$13,'المنشورات'!$G$5:$G$204,INDEX('المنشورات'!$R$29:$R$33,3))+COUNTIFS('المنشورات'!$A$5:$A$204,"&gt;="&amp;$C$4,'المنشورات'!$A$5:$A$204,"&lt;"&amp;EDATE($C$4,1),'المنشورات'!$C$5:$C$204,$I$13,'المنشورات'!$G$5:$G$204,INDEX('المنشورات'!$R$29:$R$33,4))</f>
        <v/>
      </c>
    </row>
    <row r="14" ht="28" customHeight="1">
      <c r="A14" s="26">
        <f>IF(OR(MONTH((($C$4-(WEEKDAY($C$4,1)-1))+7))&lt;&gt;MONTH($C$4),COUNTIF('المنشورات'!$A$5:$A$204,(($C$4-(WEEKDAY($C$4,1)-1))+7))=0),"",INDEX('المنشورات'!$C$5:$C$204,MATCH((($C$4-(WEEKDAY($C$4,1)-1))+7),'المنشورات'!$A$5:$A$204,0))&amp;" · "&amp;INDEX('المنشورات'!$D$5:$D$204,MATCH((($C$4-(WEEKDAY($C$4,1)-1))+7),'المنشورات'!$A$5:$A$204,0)))</f>
        <v/>
      </c>
      <c r="B14" s="26">
        <f>IF(OR(MONTH((($C$4-(WEEKDAY($C$4,1)-1))+8))&lt;&gt;MONTH($C$4),COUNTIF('المنشورات'!$A$5:$A$204,(($C$4-(WEEKDAY($C$4,1)-1))+8))=0),"",INDEX('المنشورات'!$C$5:$C$204,MATCH((($C$4-(WEEKDAY($C$4,1)-1))+8),'المنشورات'!$A$5:$A$204,0))&amp;" · "&amp;INDEX('المنشورات'!$D$5:$D$204,MATCH((($C$4-(WEEKDAY($C$4,1)-1))+8),'المنشورات'!$A$5:$A$204,0)))</f>
        <v/>
      </c>
      <c r="C14" s="26">
        <f>IF(OR(MONTH((($C$4-(WEEKDAY($C$4,1)-1))+9))&lt;&gt;MONTH($C$4),COUNTIF('المنشورات'!$A$5:$A$204,(($C$4-(WEEKDAY($C$4,1)-1))+9))=0),"",INDEX('المنشورات'!$C$5:$C$204,MATCH((($C$4-(WEEKDAY($C$4,1)-1))+9),'المنشورات'!$A$5:$A$204,0))&amp;" · "&amp;INDEX('المنشورات'!$D$5:$D$204,MATCH((($C$4-(WEEKDAY($C$4,1)-1))+9),'المنشورات'!$A$5:$A$204,0)))</f>
        <v/>
      </c>
      <c r="D14" s="26">
        <f>IF(OR(MONTH((($C$4-(WEEKDAY($C$4,1)-1))+10))&lt;&gt;MONTH($C$4),COUNTIF('المنشورات'!$A$5:$A$204,(($C$4-(WEEKDAY($C$4,1)-1))+10))=0),"",INDEX('المنشورات'!$C$5:$C$204,MATCH((($C$4-(WEEKDAY($C$4,1)-1))+10),'المنشورات'!$A$5:$A$204,0))&amp;" · "&amp;INDEX('المنشورات'!$D$5:$D$204,MATCH((($C$4-(WEEKDAY($C$4,1)-1))+10),'المنشورات'!$A$5:$A$204,0)))</f>
        <v/>
      </c>
      <c r="E14" s="26">
        <f>IF(OR(MONTH((($C$4-(WEEKDAY($C$4,1)-1))+11))&lt;&gt;MONTH($C$4),COUNTIF('المنشورات'!$A$5:$A$204,(($C$4-(WEEKDAY($C$4,1)-1))+11))=0),"",INDEX('المنشورات'!$C$5:$C$204,MATCH((($C$4-(WEEKDAY($C$4,1)-1))+11),'المنشورات'!$A$5:$A$204,0))&amp;" · "&amp;INDEX('المنشورات'!$D$5:$D$204,MATCH((($C$4-(WEEKDAY($C$4,1)-1))+11),'المنشورات'!$A$5:$A$204,0)))</f>
        <v/>
      </c>
      <c r="F14" s="26">
        <f>IF(OR(MONTH((($C$4-(WEEKDAY($C$4,1)-1))+12))&lt;&gt;MONTH($C$4),COUNTIF('المنشورات'!$A$5:$A$204,(($C$4-(WEEKDAY($C$4,1)-1))+12))=0),"",INDEX('المنشورات'!$C$5:$C$204,MATCH((($C$4-(WEEKDAY($C$4,1)-1))+12),'المنشورات'!$A$5:$A$204,0))&amp;" · "&amp;INDEX('المنشورات'!$D$5:$D$204,MATCH((($C$4-(WEEKDAY($C$4,1)-1))+12),'المنشورات'!$A$5:$A$204,0)))</f>
        <v/>
      </c>
      <c r="G14" s="26">
        <f>IF(OR(MONTH((($C$4-(WEEKDAY($C$4,1)-1))+13))&lt;&gt;MONTH($C$4),COUNTIF('المنشورات'!$A$5:$A$204,(($C$4-(WEEKDAY($C$4,1)-1))+13))=0),"",INDEX('المنشورات'!$C$5:$C$204,MATCH((($C$4-(WEEKDAY($C$4,1)-1))+13),'المنشورات'!$A$5:$A$204,0))&amp;" · "&amp;INDEX('المنشورات'!$D$5:$D$204,MATCH((($C$4-(WEEKDAY($C$4,1)-1))+13),'المنشورات'!$A$5:$A$204,0)))</f>
        <v/>
      </c>
      <c r="H14" s="5" t="n"/>
      <c r="I14" s="21">
        <f>INDEX('المنشورات'!$R$5:$R$11,6)</f>
        <v/>
      </c>
      <c r="J14" s="22">
        <f>COUNTIFS('المنشورات'!$A$5:$A$204,"&gt;="&amp;$C$4,'المنشورات'!$A$5:$A$204,"&lt;"&amp;EDATE($C$4,1),'المنشورات'!$C$5:$C$204,$I$14)</f>
        <v/>
      </c>
      <c r="K14" s="23">
        <f>SUMIFS('المنشورات'!$H$5:$H$204,'المنشورات'!$A$5:$A$204,"&gt;="&amp;$C$4,'المنشورات'!$A$5:$A$204,"&lt;"&amp;EDATE($C$4,1),'المنشورات'!$C$5:$C$204,$I$14)</f>
        <v/>
      </c>
      <c r="L14" s="24">
        <f>IFERROR(SUMIFS('المنشورات'!$N$5:$N$204,'المنشورات'!$A$5:$A$204,"&gt;="&amp;$C$4,'المنشورات'!$A$5:$A$204,"&lt;"&amp;EDATE($C$4,1),'المنشورات'!$C$5:$C$204,$I$14)/K14,"")</f>
        <v/>
      </c>
      <c r="M14" s="22">
        <f>COUNTIFS('المنشورات'!$A$5:$A$204,"&gt;="&amp;$C$4,'المنشورات'!$A$5:$A$204,"&lt;"&amp;EDATE($C$4,1),'المنشورات'!$C$5:$C$204,$I$14,'المنشورات'!$G$5:$G$204,INDEX('المنشورات'!$R$29:$R$33,3))+COUNTIFS('المنشورات'!$A$5:$A$204,"&gt;="&amp;$C$4,'المنشورات'!$A$5:$A$204,"&lt;"&amp;EDATE($C$4,1),'المنشورات'!$C$5:$C$204,$I$14,'المنشورات'!$G$5:$G$204,INDEX('المنشورات'!$R$29:$R$33,4))</f>
        <v/>
      </c>
    </row>
    <row r="15" ht="20" customHeight="1">
      <c r="A15" s="25">
        <f>IF(MONTH((($C$4-(WEEKDAY($C$4,1)-1))+14))&lt;&gt;MONTH($C$4),"",DAY((($C$4-(WEEKDAY($C$4,1)-1))+14))&amp;IF(COUNTIF('المنشورات'!$A$5:$A$204,(($C$4-(WEEKDAY($C$4,1)-1))+14))&gt;0,"   ● "&amp;COUNTIF('المنشورات'!$A$5:$A$204,(($C$4-(WEEKDAY($C$4,1)-1))+14)),""))</f>
        <v/>
      </c>
      <c r="B15" s="25">
        <f>IF(MONTH((($C$4-(WEEKDAY($C$4,1)-1))+15))&lt;&gt;MONTH($C$4),"",DAY((($C$4-(WEEKDAY($C$4,1)-1))+15))&amp;IF(COUNTIF('المنشورات'!$A$5:$A$204,(($C$4-(WEEKDAY($C$4,1)-1))+15))&gt;0,"   ● "&amp;COUNTIF('المنشورات'!$A$5:$A$204,(($C$4-(WEEKDAY($C$4,1)-1))+15)),""))</f>
        <v/>
      </c>
      <c r="C15" s="25">
        <f>IF(MONTH((($C$4-(WEEKDAY($C$4,1)-1))+16))&lt;&gt;MONTH($C$4),"",DAY((($C$4-(WEEKDAY($C$4,1)-1))+16))&amp;IF(COUNTIF('المنشورات'!$A$5:$A$204,(($C$4-(WEEKDAY($C$4,1)-1))+16))&gt;0,"   ● "&amp;COUNTIF('المنشورات'!$A$5:$A$204,(($C$4-(WEEKDAY($C$4,1)-1))+16)),""))</f>
        <v/>
      </c>
      <c r="D15" s="25">
        <f>IF(MONTH((($C$4-(WEEKDAY($C$4,1)-1))+17))&lt;&gt;MONTH($C$4),"",DAY((($C$4-(WEEKDAY($C$4,1)-1))+17))&amp;IF(COUNTIF('المنشورات'!$A$5:$A$204,(($C$4-(WEEKDAY($C$4,1)-1))+17))&gt;0,"   ● "&amp;COUNTIF('المنشورات'!$A$5:$A$204,(($C$4-(WEEKDAY($C$4,1)-1))+17)),""))</f>
        <v/>
      </c>
      <c r="E15" s="25">
        <f>IF(MONTH((($C$4-(WEEKDAY($C$4,1)-1))+18))&lt;&gt;MONTH($C$4),"",DAY((($C$4-(WEEKDAY($C$4,1)-1))+18))&amp;IF(COUNTIF('المنشورات'!$A$5:$A$204,(($C$4-(WEEKDAY($C$4,1)-1))+18))&gt;0,"   ● "&amp;COUNTIF('المنشورات'!$A$5:$A$204,(($C$4-(WEEKDAY($C$4,1)-1))+18)),""))</f>
        <v/>
      </c>
      <c r="F15" s="25">
        <f>IF(MONTH((($C$4-(WEEKDAY($C$4,1)-1))+19))&lt;&gt;MONTH($C$4),"",DAY((($C$4-(WEEKDAY($C$4,1)-1))+19))&amp;IF(COUNTIF('المنشورات'!$A$5:$A$204,(($C$4-(WEEKDAY($C$4,1)-1))+19))&gt;0,"   ● "&amp;COUNTIF('المنشورات'!$A$5:$A$204,(($C$4-(WEEKDAY($C$4,1)-1))+19)),""))</f>
        <v/>
      </c>
      <c r="G15" s="25">
        <f>IF(MONTH((($C$4-(WEEKDAY($C$4,1)-1))+20))&lt;&gt;MONTH($C$4),"",DAY((($C$4-(WEEKDAY($C$4,1)-1))+20))&amp;IF(COUNTIF('المنشورات'!$A$5:$A$204,(($C$4-(WEEKDAY($C$4,1)-1))+20))&gt;0,"   ● "&amp;COUNTIF('المنشورات'!$A$5:$A$204,(($C$4-(WEEKDAY($C$4,1)-1))+20)),""))</f>
        <v/>
      </c>
      <c r="H15" s="5" t="n"/>
      <c r="I15" s="21">
        <f>INDEX('المنشورات'!$R$5:$R$11,7)</f>
        <v/>
      </c>
      <c r="J15" s="22">
        <f>COUNTIFS('المنشورات'!$A$5:$A$204,"&gt;="&amp;$C$4,'المنشورات'!$A$5:$A$204,"&lt;"&amp;EDATE($C$4,1),'المنشورات'!$C$5:$C$204,$I$15)</f>
        <v/>
      </c>
      <c r="K15" s="23">
        <f>SUMIFS('المنشورات'!$H$5:$H$204,'المنشورات'!$A$5:$A$204,"&gt;="&amp;$C$4,'المنشورات'!$A$5:$A$204,"&lt;"&amp;EDATE($C$4,1),'المنشورات'!$C$5:$C$204,$I$15)</f>
        <v/>
      </c>
      <c r="L15" s="24">
        <f>IFERROR(SUMIFS('المنشورات'!$N$5:$N$204,'المنشورات'!$A$5:$A$204,"&gt;="&amp;$C$4,'المنشورات'!$A$5:$A$204,"&lt;"&amp;EDATE($C$4,1),'المنشورات'!$C$5:$C$204,$I$15)/K15,"")</f>
        <v/>
      </c>
      <c r="M15" s="22">
        <f>COUNTIFS('المنشورات'!$A$5:$A$204,"&gt;="&amp;$C$4,'المنشورات'!$A$5:$A$204,"&lt;"&amp;EDATE($C$4,1),'المنشورات'!$C$5:$C$204,$I$15,'المنشورات'!$G$5:$G$204,INDEX('المنشورات'!$R$29:$R$33,3))+COUNTIFS('المنشورات'!$A$5:$A$204,"&gt;="&amp;$C$4,'المنشورات'!$A$5:$A$204,"&lt;"&amp;EDATE($C$4,1),'المنشورات'!$C$5:$C$204,$I$15,'المنشورات'!$G$5:$G$204,INDEX('المنشورات'!$R$29:$R$33,4))</f>
        <v/>
      </c>
    </row>
    <row r="16" ht="28" customHeight="1">
      <c r="A16" s="26">
        <f>IF(OR(MONTH((($C$4-(WEEKDAY($C$4,1)-1))+14))&lt;&gt;MONTH($C$4),COUNTIF('المنشورات'!$A$5:$A$204,(($C$4-(WEEKDAY($C$4,1)-1))+14))=0),"",INDEX('المنشورات'!$C$5:$C$204,MATCH((($C$4-(WEEKDAY($C$4,1)-1))+14),'المنشورات'!$A$5:$A$204,0))&amp;" · "&amp;INDEX('المنشورات'!$D$5:$D$204,MATCH((($C$4-(WEEKDAY($C$4,1)-1))+14),'المنشورات'!$A$5:$A$204,0)))</f>
        <v/>
      </c>
      <c r="B16" s="26">
        <f>IF(OR(MONTH((($C$4-(WEEKDAY($C$4,1)-1))+15))&lt;&gt;MONTH($C$4),COUNTIF('المنشورات'!$A$5:$A$204,(($C$4-(WEEKDAY($C$4,1)-1))+15))=0),"",INDEX('المنشورات'!$C$5:$C$204,MATCH((($C$4-(WEEKDAY($C$4,1)-1))+15),'المنشورات'!$A$5:$A$204,0))&amp;" · "&amp;INDEX('المنشورات'!$D$5:$D$204,MATCH((($C$4-(WEEKDAY($C$4,1)-1))+15),'المنشورات'!$A$5:$A$204,0)))</f>
        <v/>
      </c>
      <c r="C16" s="26">
        <f>IF(OR(MONTH((($C$4-(WEEKDAY($C$4,1)-1))+16))&lt;&gt;MONTH($C$4),COUNTIF('المنشورات'!$A$5:$A$204,(($C$4-(WEEKDAY($C$4,1)-1))+16))=0),"",INDEX('المنشورات'!$C$5:$C$204,MATCH((($C$4-(WEEKDAY($C$4,1)-1))+16),'المنشورات'!$A$5:$A$204,0))&amp;" · "&amp;INDEX('المنشورات'!$D$5:$D$204,MATCH((($C$4-(WEEKDAY($C$4,1)-1))+16),'المنشورات'!$A$5:$A$204,0)))</f>
        <v/>
      </c>
      <c r="D16" s="26">
        <f>IF(OR(MONTH((($C$4-(WEEKDAY($C$4,1)-1))+17))&lt;&gt;MONTH($C$4),COUNTIF('المنشورات'!$A$5:$A$204,(($C$4-(WEEKDAY($C$4,1)-1))+17))=0),"",INDEX('المنشورات'!$C$5:$C$204,MATCH((($C$4-(WEEKDAY($C$4,1)-1))+17),'المنشورات'!$A$5:$A$204,0))&amp;" · "&amp;INDEX('المنشورات'!$D$5:$D$204,MATCH((($C$4-(WEEKDAY($C$4,1)-1))+17),'المنشورات'!$A$5:$A$204,0)))</f>
        <v/>
      </c>
      <c r="E16" s="26">
        <f>IF(OR(MONTH((($C$4-(WEEKDAY($C$4,1)-1))+18))&lt;&gt;MONTH($C$4),COUNTIF('المنشورات'!$A$5:$A$204,(($C$4-(WEEKDAY($C$4,1)-1))+18))=0),"",INDEX('المنشورات'!$C$5:$C$204,MATCH((($C$4-(WEEKDAY($C$4,1)-1))+18),'المنشورات'!$A$5:$A$204,0))&amp;" · "&amp;INDEX('المنشورات'!$D$5:$D$204,MATCH((($C$4-(WEEKDAY($C$4,1)-1))+18),'المنشورات'!$A$5:$A$204,0)))</f>
        <v/>
      </c>
      <c r="F16" s="26">
        <f>IF(OR(MONTH((($C$4-(WEEKDAY($C$4,1)-1))+19))&lt;&gt;MONTH($C$4),COUNTIF('المنشورات'!$A$5:$A$204,(($C$4-(WEEKDAY($C$4,1)-1))+19))=0),"",INDEX('المنشورات'!$C$5:$C$204,MATCH((($C$4-(WEEKDAY($C$4,1)-1))+19),'المنشورات'!$A$5:$A$204,0))&amp;" · "&amp;INDEX('المنشورات'!$D$5:$D$204,MATCH((($C$4-(WEEKDAY($C$4,1)-1))+19),'المنشورات'!$A$5:$A$204,0)))</f>
        <v/>
      </c>
      <c r="G16" s="26">
        <f>IF(OR(MONTH((($C$4-(WEEKDAY($C$4,1)-1))+20))&lt;&gt;MONTH($C$4),COUNTIF('المنشورات'!$A$5:$A$204,(($C$4-(WEEKDAY($C$4,1)-1))+20))=0),"",INDEX('المنشورات'!$C$5:$C$204,MATCH((($C$4-(WEEKDAY($C$4,1)-1))+20),'المنشورات'!$A$5:$A$204,0))&amp;" · "&amp;INDEX('المنشورات'!$D$5:$D$204,MATCH((($C$4-(WEEKDAY($C$4,1)-1))+20),'المنشورات'!$A$5:$A$204,0)))</f>
        <v/>
      </c>
      <c r="H16" s="5" t="n"/>
      <c r="I16" s="5" t="n"/>
      <c r="J16" s="5" t="n"/>
      <c r="K16" s="5" t="n"/>
      <c r="L16" s="5" t="n"/>
      <c r="M16" s="5" t="n"/>
    </row>
    <row r="17" ht="20" customHeight="1">
      <c r="A17" s="25">
        <f>IF(MONTH((($C$4-(WEEKDAY($C$4,1)-1))+21))&lt;&gt;MONTH($C$4),"",DAY((($C$4-(WEEKDAY($C$4,1)-1))+21))&amp;IF(COUNTIF('المنشورات'!$A$5:$A$204,(($C$4-(WEEKDAY($C$4,1)-1))+21))&gt;0,"   ● "&amp;COUNTIF('المنشورات'!$A$5:$A$204,(($C$4-(WEEKDAY($C$4,1)-1))+21)),""))</f>
        <v/>
      </c>
      <c r="B17" s="25">
        <f>IF(MONTH((($C$4-(WEEKDAY($C$4,1)-1))+22))&lt;&gt;MONTH($C$4),"",DAY((($C$4-(WEEKDAY($C$4,1)-1))+22))&amp;IF(COUNTIF('المنشورات'!$A$5:$A$204,(($C$4-(WEEKDAY($C$4,1)-1))+22))&gt;0,"   ● "&amp;COUNTIF('المنشورات'!$A$5:$A$204,(($C$4-(WEEKDAY($C$4,1)-1))+22)),""))</f>
        <v/>
      </c>
      <c r="C17" s="25">
        <f>IF(MONTH((($C$4-(WEEKDAY($C$4,1)-1))+23))&lt;&gt;MONTH($C$4),"",DAY((($C$4-(WEEKDAY($C$4,1)-1))+23))&amp;IF(COUNTIF('المنشورات'!$A$5:$A$204,(($C$4-(WEEKDAY($C$4,1)-1))+23))&gt;0,"   ● "&amp;COUNTIF('المنشورات'!$A$5:$A$204,(($C$4-(WEEKDAY($C$4,1)-1))+23)),""))</f>
        <v/>
      </c>
      <c r="D17" s="25">
        <f>IF(MONTH((($C$4-(WEEKDAY($C$4,1)-1))+24))&lt;&gt;MONTH($C$4),"",DAY((($C$4-(WEEKDAY($C$4,1)-1))+24))&amp;IF(COUNTIF('المنشورات'!$A$5:$A$204,(($C$4-(WEEKDAY($C$4,1)-1))+24))&gt;0,"   ● "&amp;COUNTIF('المنشورات'!$A$5:$A$204,(($C$4-(WEEKDAY($C$4,1)-1))+24)),""))</f>
        <v/>
      </c>
      <c r="E17" s="25">
        <f>IF(MONTH((($C$4-(WEEKDAY($C$4,1)-1))+25))&lt;&gt;MONTH($C$4),"",DAY((($C$4-(WEEKDAY($C$4,1)-1))+25))&amp;IF(COUNTIF('المنشورات'!$A$5:$A$204,(($C$4-(WEEKDAY($C$4,1)-1))+25))&gt;0,"   ● "&amp;COUNTIF('المنشورات'!$A$5:$A$204,(($C$4-(WEEKDAY($C$4,1)-1))+25)),""))</f>
        <v/>
      </c>
      <c r="F17" s="25">
        <f>IF(MONTH((($C$4-(WEEKDAY($C$4,1)-1))+26))&lt;&gt;MONTH($C$4),"",DAY((($C$4-(WEEKDAY($C$4,1)-1))+26))&amp;IF(COUNTIF('المنشورات'!$A$5:$A$204,(($C$4-(WEEKDAY($C$4,1)-1))+26))&gt;0,"   ● "&amp;COUNTIF('المنشورات'!$A$5:$A$204,(($C$4-(WEEKDAY($C$4,1)-1))+26)),""))</f>
        <v/>
      </c>
      <c r="G17" s="25">
        <f>IF(MONTH((($C$4-(WEEKDAY($C$4,1)-1))+27))&lt;&gt;MONTH($C$4),"",DAY((($C$4-(WEEKDAY($C$4,1)-1))+27))&amp;IF(COUNTIF('المنشورات'!$A$5:$A$204,(($C$4-(WEEKDAY($C$4,1)-1))+27))&gt;0,"   ● "&amp;COUNTIF('المنشورات'!$A$5:$A$204,(($C$4-(WEEKDAY($C$4,1)-1))+27)),""))</f>
        <v/>
      </c>
      <c r="H17" s="5" t="n"/>
      <c r="I17" s="20" t="inlineStr">
        <is>
          <t>نوع المحتوى</t>
        </is>
      </c>
      <c r="J17" s="20" t="inlineStr">
        <is>
          <t>منشورات</t>
        </is>
      </c>
      <c r="K17" s="20" t="inlineStr">
        <is>
          <t>الظهور</t>
        </is>
      </c>
      <c r="L17" s="20" t="inlineStr">
        <is>
          <t>تفاعل %</t>
        </is>
      </c>
      <c r="M17" s="27" t="n"/>
    </row>
    <row r="18" ht="28" customHeight="1">
      <c r="A18" s="26">
        <f>IF(OR(MONTH((($C$4-(WEEKDAY($C$4,1)-1))+21))&lt;&gt;MONTH($C$4),COUNTIF('المنشورات'!$A$5:$A$204,(($C$4-(WEEKDAY($C$4,1)-1))+21))=0),"",INDEX('المنشورات'!$C$5:$C$204,MATCH((($C$4-(WEEKDAY($C$4,1)-1))+21),'المنشورات'!$A$5:$A$204,0))&amp;" · "&amp;INDEX('المنشورات'!$D$5:$D$204,MATCH((($C$4-(WEEKDAY($C$4,1)-1))+21),'المنشورات'!$A$5:$A$204,0)))</f>
        <v/>
      </c>
      <c r="B18" s="26">
        <f>IF(OR(MONTH((($C$4-(WEEKDAY($C$4,1)-1))+22))&lt;&gt;MONTH($C$4),COUNTIF('المنشورات'!$A$5:$A$204,(($C$4-(WEEKDAY($C$4,1)-1))+22))=0),"",INDEX('المنشورات'!$C$5:$C$204,MATCH((($C$4-(WEEKDAY($C$4,1)-1))+22),'المنشورات'!$A$5:$A$204,0))&amp;" · "&amp;INDEX('المنشورات'!$D$5:$D$204,MATCH((($C$4-(WEEKDAY($C$4,1)-1))+22),'المنشورات'!$A$5:$A$204,0)))</f>
        <v/>
      </c>
      <c r="C18" s="26">
        <f>IF(OR(MONTH((($C$4-(WEEKDAY($C$4,1)-1))+23))&lt;&gt;MONTH($C$4),COUNTIF('المنشورات'!$A$5:$A$204,(($C$4-(WEEKDAY($C$4,1)-1))+23))=0),"",INDEX('المنشورات'!$C$5:$C$204,MATCH((($C$4-(WEEKDAY($C$4,1)-1))+23),'المنشورات'!$A$5:$A$204,0))&amp;" · "&amp;INDEX('المنشورات'!$D$5:$D$204,MATCH((($C$4-(WEEKDAY($C$4,1)-1))+23),'المنشورات'!$A$5:$A$204,0)))</f>
        <v/>
      </c>
      <c r="D18" s="26">
        <f>IF(OR(MONTH((($C$4-(WEEKDAY($C$4,1)-1))+24))&lt;&gt;MONTH($C$4),COUNTIF('المنشورات'!$A$5:$A$204,(($C$4-(WEEKDAY($C$4,1)-1))+24))=0),"",INDEX('المنشورات'!$C$5:$C$204,MATCH((($C$4-(WEEKDAY($C$4,1)-1))+24),'المنشورات'!$A$5:$A$204,0))&amp;" · "&amp;INDEX('المنشورات'!$D$5:$D$204,MATCH((($C$4-(WEEKDAY($C$4,1)-1))+24),'المنشورات'!$A$5:$A$204,0)))</f>
        <v/>
      </c>
      <c r="E18" s="26">
        <f>IF(OR(MONTH((($C$4-(WEEKDAY($C$4,1)-1))+25))&lt;&gt;MONTH($C$4),COUNTIF('المنشورات'!$A$5:$A$204,(($C$4-(WEEKDAY($C$4,1)-1))+25))=0),"",INDEX('المنشورات'!$C$5:$C$204,MATCH((($C$4-(WEEKDAY($C$4,1)-1))+25),'المنشورات'!$A$5:$A$204,0))&amp;" · "&amp;INDEX('المنشورات'!$D$5:$D$204,MATCH((($C$4-(WEEKDAY($C$4,1)-1))+25),'المنشورات'!$A$5:$A$204,0)))</f>
        <v/>
      </c>
      <c r="F18" s="26">
        <f>IF(OR(MONTH((($C$4-(WEEKDAY($C$4,1)-1))+26))&lt;&gt;MONTH($C$4),COUNTIF('المنشورات'!$A$5:$A$204,(($C$4-(WEEKDAY($C$4,1)-1))+26))=0),"",INDEX('المنشورات'!$C$5:$C$204,MATCH((($C$4-(WEEKDAY($C$4,1)-1))+26),'المنشورات'!$A$5:$A$204,0))&amp;" · "&amp;INDEX('المنشورات'!$D$5:$D$204,MATCH((($C$4-(WEEKDAY($C$4,1)-1))+26),'المنشورات'!$A$5:$A$204,0)))</f>
        <v/>
      </c>
      <c r="G18" s="26">
        <f>IF(OR(MONTH((($C$4-(WEEKDAY($C$4,1)-1))+27))&lt;&gt;MONTH($C$4),COUNTIF('المنشورات'!$A$5:$A$204,(($C$4-(WEEKDAY($C$4,1)-1))+27))=0),"",INDEX('المنشورات'!$C$5:$C$204,MATCH((($C$4-(WEEKDAY($C$4,1)-1))+27),'المنشورات'!$A$5:$A$204,0))&amp;" · "&amp;INDEX('المنشورات'!$D$5:$D$204,MATCH((($C$4-(WEEKDAY($C$4,1)-1))+27),'المنشورات'!$A$5:$A$204,0)))</f>
        <v/>
      </c>
      <c r="H18" s="5" t="n"/>
      <c r="I18" s="21">
        <f>INDEX('المنشورات'!$R$14:$R$19,1)</f>
        <v/>
      </c>
      <c r="J18" s="22">
        <f>COUNTIFS('المنشورات'!$A$5:$A$204,"&gt;="&amp;$C$4,'المنشورات'!$A$5:$A$204,"&lt;"&amp;EDATE($C$4,1),'المنشورات'!$D$5:$D$204,$I$18)</f>
        <v/>
      </c>
      <c r="K18" s="23">
        <f>SUMIFS('المنشورات'!$H$5:$H$204,'المنشورات'!$A$5:$A$204,"&gt;="&amp;$C$4,'المنشورات'!$A$5:$A$204,"&lt;"&amp;EDATE($C$4,1),'المنشورات'!$D$5:$D$204,$I$18)</f>
        <v/>
      </c>
      <c r="L18" s="24">
        <f>IFERROR(SUMIFS('المنشورات'!$N$5:$N$204,'المنشورات'!$A$5:$A$204,"&gt;="&amp;$C$4,'المنشورات'!$A$5:$A$204,"&lt;"&amp;EDATE($C$4,1),'المنشورات'!$D$5:$D$204,$I$18)/K18,"")</f>
        <v/>
      </c>
      <c r="M18" s="28" t="n"/>
    </row>
    <row r="19" ht="20" customHeight="1">
      <c r="A19" s="25">
        <f>IF(MONTH((($C$4-(WEEKDAY($C$4,1)-1))+28))&lt;&gt;MONTH($C$4),"",DAY((($C$4-(WEEKDAY($C$4,1)-1))+28))&amp;IF(COUNTIF('المنشورات'!$A$5:$A$204,(($C$4-(WEEKDAY($C$4,1)-1))+28))&gt;0,"   ● "&amp;COUNTIF('المنشورات'!$A$5:$A$204,(($C$4-(WEEKDAY($C$4,1)-1))+28)),""))</f>
        <v/>
      </c>
      <c r="B19" s="25">
        <f>IF(MONTH((($C$4-(WEEKDAY($C$4,1)-1))+29))&lt;&gt;MONTH($C$4),"",DAY((($C$4-(WEEKDAY($C$4,1)-1))+29))&amp;IF(COUNTIF('المنشورات'!$A$5:$A$204,(($C$4-(WEEKDAY($C$4,1)-1))+29))&gt;0,"   ● "&amp;COUNTIF('المنشورات'!$A$5:$A$204,(($C$4-(WEEKDAY($C$4,1)-1))+29)),""))</f>
        <v/>
      </c>
      <c r="C19" s="25">
        <f>IF(MONTH((($C$4-(WEEKDAY($C$4,1)-1))+30))&lt;&gt;MONTH($C$4),"",DAY((($C$4-(WEEKDAY($C$4,1)-1))+30))&amp;IF(COUNTIF('المنشورات'!$A$5:$A$204,(($C$4-(WEEKDAY($C$4,1)-1))+30))&gt;0,"   ● "&amp;COUNTIF('المنشورات'!$A$5:$A$204,(($C$4-(WEEKDAY($C$4,1)-1))+30)),""))</f>
        <v/>
      </c>
      <c r="D19" s="25">
        <f>IF(MONTH((($C$4-(WEEKDAY($C$4,1)-1))+31))&lt;&gt;MONTH($C$4),"",DAY((($C$4-(WEEKDAY($C$4,1)-1))+31))&amp;IF(COUNTIF('المنشورات'!$A$5:$A$204,(($C$4-(WEEKDAY($C$4,1)-1))+31))&gt;0,"   ● "&amp;COUNTIF('المنشورات'!$A$5:$A$204,(($C$4-(WEEKDAY($C$4,1)-1))+31)),""))</f>
        <v/>
      </c>
      <c r="E19" s="25">
        <f>IF(MONTH((($C$4-(WEEKDAY($C$4,1)-1))+32))&lt;&gt;MONTH($C$4),"",DAY((($C$4-(WEEKDAY($C$4,1)-1))+32))&amp;IF(COUNTIF('المنشورات'!$A$5:$A$204,(($C$4-(WEEKDAY($C$4,1)-1))+32))&gt;0,"   ● "&amp;COUNTIF('المنشورات'!$A$5:$A$204,(($C$4-(WEEKDAY($C$4,1)-1))+32)),""))</f>
        <v/>
      </c>
      <c r="F19" s="25">
        <f>IF(MONTH((($C$4-(WEEKDAY($C$4,1)-1))+33))&lt;&gt;MONTH($C$4),"",DAY((($C$4-(WEEKDAY($C$4,1)-1))+33))&amp;IF(COUNTIF('المنشورات'!$A$5:$A$204,(($C$4-(WEEKDAY($C$4,1)-1))+33))&gt;0,"   ● "&amp;COUNTIF('المنشورات'!$A$5:$A$204,(($C$4-(WEEKDAY($C$4,1)-1))+33)),""))</f>
        <v/>
      </c>
      <c r="G19" s="25">
        <f>IF(MONTH((($C$4-(WEEKDAY($C$4,1)-1))+34))&lt;&gt;MONTH($C$4),"",DAY((($C$4-(WEEKDAY($C$4,1)-1))+34))&amp;IF(COUNTIF('المنشورات'!$A$5:$A$204,(($C$4-(WEEKDAY($C$4,1)-1))+34))&gt;0,"   ● "&amp;COUNTIF('المنشورات'!$A$5:$A$204,(($C$4-(WEEKDAY($C$4,1)-1))+34)),""))</f>
        <v/>
      </c>
      <c r="H19" s="5" t="n"/>
      <c r="I19" s="21">
        <f>INDEX('المنشورات'!$R$14:$R$19,2)</f>
        <v/>
      </c>
      <c r="J19" s="22">
        <f>COUNTIFS('المنشورات'!$A$5:$A$204,"&gt;="&amp;$C$4,'المنشورات'!$A$5:$A$204,"&lt;"&amp;EDATE($C$4,1),'المنشورات'!$D$5:$D$204,$I$19)</f>
        <v/>
      </c>
      <c r="K19" s="23">
        <f>SUMIFS('المنشورات'!$H$5:$H$204,'المنشورات'!$A$5:$A$204,"&gt;="&amp;$C$4,'المنشورات'!$A$5:$A$204,"&lt;"&amp;EDATE($C$4,1),'المنشورات'!$D$5:$D$204,$I$19)</f>
        <v/>
      </c>
      <c r="L19" s="24">
        <f>IFERROR(SUMIFS('المنشورات'!$N$5:$N$204,'المنشورات'!$A$5:$A$204,"&gt;="&amp;$C$4,'المنشورات'!$A$5:$A$204,"&lt;"&amp;EDATE($C$4,1),'المنشورات'!$D$5:$D$204,$I$19)/K19,"")</f>
        <v/>
      </c>
      <c r="M19" s="28" t="n"/>
    </row>
    <row r="20" ht="28" customHeight="1">
      <c r="A20" s="26">
        <f>IF(OR(MONTH((($C$4-(WEEKDAY($C$4,1)-1))+28))&lt;&gt;MONTH($C$4),COUNTIF('المنشورات'!$A$5:$A$204,(($C$4-(WEEKDAY($C$4,1)-1))+28))=0),"",INDEX('المنشورات'!$C$5:$C$204,MATCH((($C$4-(WEEKDAY($C$4,1)-1))+28),'المنشورات'!$A$5:$A$204,0))&amp;" · "&amp;INDEX('المنشورات'!$D$5:$D$204,MATCH((($C$4-(WEEKDAY($C$4,1)-1))+28),'المنشورات'!$A$5:$A$204,0)))</f>
        <v/>
      </c>
      <c r="B20" s="26">
        <f>IF(OR(MONTH((($C$4-(WEEKDAY($C$4,1)-1))+29))&lt;&gt;MONTH($C$4),COUNTIF('المنشورات'!$A$5:$A$204,(($C$4-(WEEKDAY($C$4,1)-1))+29))=0),"",INDEX('المنشورات'!$C$5:$C$204,MATCH((($C$4-(WEEKDAY($C$4,1)-1))+29),'المنشورات'!$A$5:$A$204,0))&amp;" · "&amp;INDEX('المنشورات'!$D$5:$D$204,MATCH((($C$4-(WEEKDAY($C$4,1)-1))+29),'المنشورات'!$A$5:$A$204,0)))</f>
        <v/>
      </c>
      <c r="C20" s="26">
        <f>IF(OR(MONTH((($C$4-(WEEKDAY($C$4,1)-1))+30))&lt;&gt;MONTH($C$4),COUNTIF('المنشورات'!$A$5:$A$204,(($C$4-(WEEKDAY($C$4,1)-1))+30))=0),"",INDEX('المنشورات'!$C$5:$C$204,MATCH((($C$4-(WEEKDAY($C$4,1)-1))+30),'المنشورات'!$A$5:$A$204,0))&amp;" · "&amp;INDEX('المنشورات'!$D$5:$D$204,MATCH((($C$4-(WEEKDAY($C$4,1)-1))+30),'المنشورات'!$A$5:$A$204,0)))</f>
        <v/>
      </c>
      <c r="D20" s="26">
        <f>IF(OR(MONTH((($C$4-(WEEKDAY($C$4,1)-1))+31))&lt;&gt;MONTH($C$4),COUNTIF('المنشورات'!$A$5:$A$204,(($C$4-(WEEKDAY($C$4,1)-1))+31))=0),"",INDEX('المنشورات'!$C$5:$C$204,MATCH((($C$4-(WEEKDAY($C$4,1)-1))+31),'المنشورات'!$A$5:$A$204,0))&amp;" · "&amp;INDEX('المنشورات'!$D$5:$D$204,MATCH((($C$4-(WEEKDAY($C$4,1)-1))+31),'المنشورات'!$A$5:$A$204,0)))</f>
        <v/>
      </c>
      <c r="E20" s="26">
        <f>IF(OR(MONTH((($C$4-(WEEKDAY($C$4,1)-1))+32))&lt;&gt;MONTH($C$4),COUNTIF('المنشورات'!$A$5:$A$204,(($C$4-(WEEKDAY($C$4,1)-1))+32))=0),"",INDEX('المنشورات'!$C$5:$C$204,MATCH((($C$4-(WEEKDAY($C$4,1)-1))+32),'المنشورات'!$A$5:$A$204,0))&amp;" · "&amp;INDEX('المنشورات'!$D$5:$D$204,MATCH((($C$4-(WEEKDAY($C$4,1)-1))+32),'المنشورات'!$A$5:$A$204,0)))</f>
        <v/>
      </c>
      <c r="F20" s="26">
        <f>IF(OR(MONTH((($C$4-(WEEKDAY($C$4,1)-1))+33))&lt;&gt;MONTH($C$4),COUNTIF('المنشورات'!$A$5:$A$204,(($C$4-(WEEKDAY($C$4,1)-1))+33))=0),"",INDEX('المنشورات'!$C$5:$C$204,MATCH((($C$4-(WEEKDAY($C$4,1)-1))+33),'المنشورات'!$A$5:$A$204,0))&amp;" · "&amp;INDEX('المنشورات'!$D$5:$D$204,MATCH((($C$4-(WEEKDAY($C$4,1)-1))+33),'المنشورات'!$A$5:$A$204,0)))</f>
        <v/>
      </c>
      <c r="G20" s="26">
        <f>IF(OR(MONTH((($C$4-(WEEKDAY($C$4,1)-1))+34))&lt;&gt;MONTH($C$4),COUNTIF('المنشورات'!$A$5:$A$204,(($C$4-(WEEKDAY($C$4,1)-1))+34))=0),"",INDEX('المنشورات'!$C$5:$C$204,MATCH((($C$4-(WEEKDAY($C$4,1)-1))+34),'المنشورات'!$A$5:$A$204,0))&amp;" · "&amp;INDEX('المنشورات'!$D$5:$D$204,MATCH((($C$4-(WEEKDAY($C$4,1)-1))+34),'المنشورات'!$A$5:$A$204,0)))</f>
        <v/>
      </c>
      <c r="H20" s="5" t="n"/>
      <c r="I20" s="21">
        <f>INDEX('المنشورات'!$R$14:$R$19,3)</f>
        <v/>
      </c>
      <c r="J20" s="22">
        <f>COUNTIFS('المنشورات'!$A$5:$A$204,"&gt;="&amp;$C$4,'المنشورات'!$A$5:$A$204,"&lt;"&amp;EDATE($C$4,1),'المنشورات'!$D$5:$D$204,$I$20)</f>
        <v/>
      </c>
      <c r="K20" s="23">
        <f>SUMIFS('المنشورات'!$H$5:$H$204,'المنشورات'!$A$5:$A$204,"&gt;="&amp;$C$4,'المنشورات'!$A$5:$A$204,"&lt;"&amp;EDATE($C$4,1),'المنشورات'!$D$5:$D$204,$I$20)</f>
        <v/>
      </c>
      <c r="L20" s="24">
        <f>IFERROR(SUMIFS('المنشورات'!$N$5:$N$204,'المنشورات'!$A$5:$A$204,"&gt;="&amp;$C$4,'المنشورات'!$A$5:$A$204,"&lt;"&amp;EDATE($C$4,1),'المنشورات'!$D$5:$D$204,$I$20)/K20,"")</f>
        <v/>
      </c>
      <c r="M20" s="28" t="n"/>
    </row>
    <row r="21" ht="20" customHeight="1">
      <c r="A21" s="25">
        <f>IF(MONTH((($C$4-(WEEKDAY($C$4,1)-1))+35))&lt;&gt;MONTH($C$4),"",DAY((($C$4-(WEEKDAY($C$4,1)-1))+35))&amp;IF(COUNTIF('المنشورات'!$A$5:$A$204,(($C$4-(WEEKDAY($C$4,1)-1))+35))&gt;0,"   ● "&amp;COUNTIF('المنشورات'!$A$5:$A$204,(($C$4-(WEEKDAY($C$4,1)-1))+35)),""))</f>
        <v/>
      </c>
      <c r="B21" s="25">
        <f>IF(MONTH((($C$4-(WEEKDAY($C$4,1)-1))+36))&lt;&gt;MONTH($C$4),"",DAY((($C$4-(WEEKDAY($C$4,1)-1))+36))&amp;IF(COUNTIF('المنشورات'!$A$5:$A$204,(($C$4-(WEEKDAY($C$4,1)-1))+36))&gt;0,"   ● "&amp;COUNTIF('المنشورات'!$A$5:$A$204,(($C$4-(WEEKDAY($C$4,1)-1))+36)),""))</f>
        <v/>
      </c>
      <c r="C21" s="25">
        <f>IF(MONTH((($C$4-(WEEKDAY($C$4,1)-1))+37))&lt;&gt;MONTH($C$4),"",DAY((($C$4-(WEEKDAY($C$4,1)-1))+37))&amp;IF(COUNTIF('المنشورات'!$A$5:$A$204,(($C$4-(WEEKDAY($C$4,1)-1))+37))&gt;0,"   ● "&amp;COUNTIF('المنشورات'!$A$5:$A$204,(($C$4-(WEEKDAY($C$4,1)-1))+37)),""))</f>
        <v/>
      </c>
      <c r="D21" s="25">
        <f>IF(MONTH((($C$4-(WEEKDAY($C$4,1)-1))+38))&lt;&gt;MONTH($C$4),"",DAY((($C$4-(WEEKDAY($C$4,1)-1))+38))&amp;IF(COUNTIF('المنشورات'!$A$5:$A$204,(($C$4-(WEEKDAY($C$4,1)-1))+38))&gt;0,"   ● "&amp;COUNTIF('المنشورات'!$A$5:$A$204,(($C$4-(WEEKDAY($C$4,1)-1))+38)),""))</f>
        <v/>
      </c>
      <c r="E21" s="25">
        <f>IF(MONTH((($C$4-(WEEKDAY($C$4,1)-1))+39))&lt;&gt;MONTH($C$4),"",DAY((($C$4-(WEEKDAY($C$4,1)-1))+39))&amp;IF(COUNTIF('المنشورات'!$A$5:$A$204,(($C$4-(WEEKDAY($C$4,1)-1))+39))&gt;0,"   ● "&amp;COUNTIF('المنشورات'!$A$5:$A$204,(($C$4-(WEEKDAY($C$4,1)-1))+39)),""))</f>
        <v/>
      </c>
      <c r="F21" s="25">
        <f>IF(MONTH((($C$4-(WEEKDAY($C$4,1)-1))+40))&lt;&gt;MONTH($C$4),"",DAY((($C$4-(WEEKDAY($C$4,1)-1))+40))&amp;IF(COUNTIF('المنشورات'!$A$5:$A$204,(($C$4-(WEEKDAY($C$4,1)-1))+40))&gt;0,"   ● "&amp;COUNTIF('المنشورات'!$A$5:$A$204,(($C$4-(WEEKDAY($C$4,1)-1))+40)),""))</f>
        <v/>
      </c>
      <c r="G21" s="25">
        <f>IF(MONTH((($C$4-(WEEKDAY($C$4,1)-1))+41))&lt;&gt;MONTH($C$4),"",DAY((($C$4-(WEEKDAY($C$4,1)-1))+41))&amp;IF(COUNTIF('المنشورات'!$A$5:$A$204,(($C$4-(WEEKDAY($C$4,1)-1))+41))&gt;0,"   ● "&amp;COUNTIF('المنشورات'!$A$5:$A$204,(($C$4-(WEEKDAY($C$4,1)-1))+41)),""))</f>
        <v/>
      </c>
      <c r="H21" s="5" t="n"/>
      <c r="I21" s="21">
        <f>INDEX('المنشورات'!$R$14:$R$19,4)</f>
        <v/>
      </c>
      <c r="J21" s="22">
        <f>COUNTIFS('المنشورات'!$A$5:$A$204,"&gt;="&amp;$C$4,'المنشورات'!$A$5:$A$204,"&lt;"&amp;EDATE($C$4,1),'المنشورات'!$D$5:$D$204,$I$21)</f>
        <v/>
      </c>
      <c r="K21" s="23">
        <f>SUMIFS('المنشورات'!$H$5:$H$204,'المنشورات'!$A$5:$A$204,"&gt;="&amp;$C$4,'المنشورات'!$A$5:$A$204,"&lt;"&amp;EDATE($C$4,1),'المنشورات'!$D$5:$D$204,$I$21)</f>
        <v/>
      </c>
      <c r="L21" s="24">
        <f>IFERROR(SUMIFS('المنشورات'!$N$5:$N$204,'المنشورات'!$A$5:$A$204,"&gt;="&amp;$C$4,'المنشورات'!$A$5:$A$204,"&lt;"&amp;EDATE($C$4,1),'المنشورات'!$D$5:$D$204,$I$21)/K21,"")</f>
        <v/>
      </c>
      <c r="M21" s="28" t="n"/>
    </row>
    <row r="22" ht="28" customHeight="1">
      <c r="A22" s="26">
        <f>IF(OR(MONTH((($C$4-(WEEKDAY($C$4,1)-1))+35))&lt;&gt;MONTH($C$4),COUNTIF('المنشورات'!$A$5:$A$204,(($C$4-(WEEKDAY($C$4,1)-1))+35))=0),"",INDEX('المنشورات'!$C$5:$C$204,MATCH((($C$4-(WEEKDAY($C$4,1)-1))+35),'المنشورات'!$A$5:$A$204,0))&amp;" · "&amp;INDEX('المنشورات'!$D$5:$D$204,MATCH((($C$4-(WEEKDAY($C$4,1)-1))+35),'المنشورات'!$A$5:$A$204,0)))</f>
        <v/>
      </c>
      <c r="B22" s="26">
        <f>IF(OR(MONTH((($C$4-(WEEKDAY($C$4,1)-1))+36))&lt;&gt;MONTH($C$4),COUNTIF('المنشورات'!$A$5:$A$204,(($C$4-(WEEKDAY($C$4,1)-1))+36))=0),"",INDEX('المنشورات'!$C$5:$C$204,MATCH((($C$4-(WEEKDAY($C$4,1)-1))+36),'المنشورات'!$A$5:$A$204,0))&amp;" · "&amp;INDEX('المنشورات'!$D$5:$D$204,MATCH((($C$4-(WEEKDAY($C$4,1)-1))+36),'المنشورات'!$A$5:$A$204,0)))</f>
        <v/>
      </c>
      <c r="C22" s="26">
        <f>IF(OR(MONTH((($C$4-(WEEKDAY($C$4,1)-1))+37))&lt;&gt;MONTH($C$4),COUNTIF('المنشورات'!$A$5:$A$204,(($C$4-(WEEKDAY($C$4,1)-1))+37))=0),"",INDEX('المنشورات'!$C$5:$C$204,MATCH((($C$4-(WEEKDAY($C$4,1)-1))+37),'المنشورات'!$A$5:$A$204,0))&amp;" · "&amp;INDEX('المنشورات'!$D$5:$D$204,MATCH((($C$4-(WEEKDAY($C$4,1)-1))+37),'المنشورات'!$A$5:$A$204,0)))</f>
        <v/>
      </c>
      <c r="D22" s="26">
        <f>IF(OR(MONTH((($C$4-(WEEKDAY($C$4,1)-1))+38))&lt;&gt;MONTH($C$4),COUNTIF('المنشورات'!$A$5:$A$204,(($C$4-(WEEKDAY($C$4,1)-1))+38))=0),"",INDEX('المنشورات'!$C$5:$C$204,MATCH((($C$4-(WEEKDAY($C$4,1)-1))+38),'المنشورات'!$A$5:$A$204,0))&amp;" · "&amp;INDEX('المنشورات'!$D$5:$D$204,MATCH((($C$4-(WEEKDAY($C$4,1)-1))+38),'المنشورات'!$A$5:$A$204,0)))</f>
        <v/>
      </c>
      <c r="E22" s="26">
        <f>IF(OR(MONTH((($C$4-(WEEKDAY($C$4,1)-1))+39))&lt;&gt;MONTH($C$4),COUNTIF('المنشورات'!$A$5:$A$204,(($C$4-(WEEKDAY($C$4,1)-1))+39))=0),"",INDEX('المنشورات'!$C$5:$C$204,MATCH((($C$4-(WEEKDAY($C$4,1)-1))+39),'المنشورات'!$A$5:$A$204,0))&amp;" · "&amp;INDEX('المنشورات'!$D$5:$D$204,MATCH((($C$4-(WEEKDAY($C$4,1)-1))+39),'المنشورات'!$A$5:$A$204,0)))</f>
        <v/>
      </c>
      <c r="F22" s="26">
        <f>IF(OR(MONTH((($C$4-(WEEKDAY($C$4,1)-1))+40))&lt;&gt;MONTH($C$4),COUNTIF('المنشورات'!$A$5:$A$204,(($C$4-(WEEKDAY($C$4,1)-1))+40))=0),"",INDEX('المنشورات'!$C$5:$C$204,MATCH((($C$4-(WEEKDAY($C$4,1)-1))+40),'المنشورات'!$A$5:$A$204,0))&amp;" · "&amp;INDEX('المنشورات'!$D$5:$D$204,MATCH((($C$4-(WEEKDAY($C$4,1)-1))+40),'المنشورات'!$A$5:$A$204,0)))</f>
        <v/>
      </c>
      <c r="G22" s="26">
        <f>IF(OR(MONTH((($C$4-(WEEKDAY($C$4,1)-1))+41))&lt;&gt;MONTH($C$4),COUNTIF('المنشورات'!$A$5:$A$204,(($C$4-(WEEKDAY($C$4,1)-1))+41))=0),"",INDEX('المنشورات'!$C$5:$C$204,MATCH((($C$4-(WEEKDAY($C$4,1)-1))+41),'المنشورات'!$A$5:$A$204,0))&amp;" · "&amp;INDEX('المنشورات'!$D$5:$D$204,MATCH((($C$4-(WEEKDAY($C$4,1)-1))+41),'المنشورات'!$A$5:$A$204,0)))</f>
        <v/>
      </c>
      <c r="H22" s="5" t="n"/>
      <c r="I22" s="21">
        <f>INDEX('المنشورات'!$R$14:$R$19,5)</f>
        <v/>
      </c>
      <c r="J22" s="22">
        <f>COUNTIFS('المنشورات'!$A$5:$A$204,"&gt;="&amp;$C$4,'المنشورات'!$A$5:$A$204,"&lt;"&amp;EDATE($C$4,1),'المنشورات'!$D$5:$D$204,$I$22)</f>
        <v/>
      </c>
      <c r="K22" s="23">
        <f>SUMIFS('المنشورات'!$H$5:$H$204,'المنشورات'!$A$5:$A$204,"&gt;="&amp;$C$4,'المنشورات'!$A$5:$A$204,"&lt;"&amp;EDATE($C$4,1),'المنشورات'!$D$5:$D$204,$I$22)</f>
        <v/>
      </c>
      <c r="L22" s="24">
        <f>IFERROR(SUMIFS('المنشورات'!$N$5:$N$204,'المنشورات'!$A$5:$A$204,"&gt;="&amp;$C$4,'المنشورات'!$A$5:$A$204,"&lt;"&amp;EDATE($C$4,1),'المنشورات'!$D$5:$D$204,$I$22)/K22,"")</f>
        <v/>
      </c>
      <c r="M22" s="28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21">
        <f>INDEX('المنشورات'!$R$14:$R$19,6)</f>
        <v/>
      </c>
      <c r="J23" s="22">
        <f>COUNTIFS('المنشورات'!$A$5:$A$204,"&gt;="&amp;$C$4,'المنشورات'!$A$5:$A$204,"&lt;"&amp;EDATE($C$4,1),'المنشورات'!$D$5:$D$204,$I$23)</f>
        <v/>
      </c>
      <c r="K23" s="23">
        <f>SUMIFS('المنشورات'!$H$5:$H$204,'المنشورات'!$A$5:$A$204,"&gt;="&amp;$C$4,'المنشورات'!$A$5:$A$204,"&lt;"&amp;EDATE($C$4,1),'المنشورات'!$D$5:$D$204,$I$23)</f>
        <v/>
      </c>
      <c r="L23" s="24">
        <f>IFERROR(SUMIFS('المنشورات'!$N$5:$N$204,'المنشورات'!$A$5:$A$204,"&gt;="&amp;$C$4,'المنشورات'!$A$5:$A$204,"&lt;"&amp;EDATE($C$4,1),'المنشورات'!$D$5:$D$204,$I$23)/K23,"")</f>
        <v/>
      </c>
      <c r="M23" s="2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20" t="inlineStr">
        <is>
          <t>محور المحتوى</t>
        </is>
      </c>
      <c r="J25" s="20" t="inlineStr">
        <is>
          <t>منشورات</t>
        </is>
      </c>
      <c r="K25" s="20" t="inlineStr">
        <is>
          <t>الفعلي %</t>
        </is>
      </c>
      <c r="L25" s="20" t="inlineStr">
        <is>
          <t>الهدف %</t>
        </is>
      </c>
      <c r="M25" s="20" t="inlineStr">
        <is>
          <t>الفرق</t>
        </is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21">
        <f>INDEX('المنشورات'!$R$22:$R$26,1)</f>
        <v/>
      </c>
      <c r="J26" s="22">
        <f>COUNTIFS('المنشورات'!$A$5:$A$204,"&gt;="&amp;$C$4,'المنشورات'!$A$5:$A$204,"&lt;"&amp;EDATE($C$4,1),'المنشورات'!$F$5:$F$204,$I$26)</f>
        <v/>
      </c>
      <c r="K26" s="29">
        <f>IFERROR(J26/SUM($J$26:$J$30),0)</f>
        <v/>
      </c>
      <c r="L26" s="29">
        <f>INDEX('المنشورات'!$S$22:$S$26,1)</f>
        <v/>
      </c>
      <c r="M26" s="30">
        <f>K26-L26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21">
        <f>INDEX('المنشورات'!$R$22:$R$26,2)</f>
        <v/>
      </c>
      <c r="J27" s="22">
        <f>COUNTIFS('المنشورات'!$A$5:$A$204,"&gt;="&amp;$C$4,'المنشورات'!$A$5:$A$204,"&lt;"&amp;EDATE($C$4,1),'المنشورات'!$F$5:$F$204,$I$27)</f>
        <v/>
      </c>
      <c r="K27" s="29">
        <f>IFERROR(J27/SUM($J$26:$J$30),0)</f>
        <v/>
      </c>
      <c r="L27" s="29">
        <f>INDEX('المنشورات'!$S$22:$S$26,2)</f>
        <v/>
      </c>
      <c r="M27" s="30">
        <f>K27-L27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21">
        <f>INDEX('المنشورات'!$R$22:$R$26,3)</f>
        <v/>
      </c>
      <c r="J28" s="22">
        <f>COUNTIFS('المنشورات'!$A$5:$A$204,"&gt;="&amp;$C$4,'المنشورات'!$A$5:$A$204,"&lt;"&amp;EDATE($C$4,1),'المنشورات'!$F$5:$F$204,$I$28)</f>
        <v/>
      </c>
      <c r="K28" s="29">
        <f>IFERROR(J28/SUM($J$26:$J$30),0)</f>
        <v/>
      </c>
      <c r="L28" s="29">
        <f>INDEX('المنشورات'!$S$22:$S$26,3)</f>
        <v/>
      </c>
      <c r="M28" s="30">
        <f>K28-L28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21">
        <f>INDEX('المنشورات'!$R$22:$R$26,4)</f>
        <v/>
      </c>
      <c r="J29" s="22">
        <f>COUNTIFS('المنشورات'!$A$5:$A$204,"&gt;="&amp;$C$4,'المنشورات'!$A$5:$A$204,"&lt;"&amp;EDATE($C$4,1),'المنشورات'!$F$5:$F$204,$I$29)</f>
        <v/>
      </c>
      <c r="K29" s="29">
        <f>IFERROR(J29/SUM($J$26:$J$30),0)</f>
        <v/>
      </c>
      <c r="L29" s="29">
        <f>INDEX('المنشورات'!$S$22:$S$26,4)</f>
        <v/>
      </c>
      <c r="M29" s="30">
        <f>K29-L29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21">
        <f>INDEX('المنشورات'!$R$22:$R$26,5)</f>
        <v/>
      </c>
      <c r="J30" s="22">
        <f>COUNTIFS('المنشورات'!$A$5:$A$204,"&gt;="&amp;$C$4,'المنشورات'!$A$5:$A$204,"&lt;"&amp;EDATE($C$4,1),'المنشورات'!$F$5:$F$204,$I$30)</f>
        <v/>
      </c>
      <c r="K30" s="29">
        <f>IFERROR(J30/SUM($J$26:$J$30),0)</f>
        <v/>
      </c>
      <c r="L30" s="29">
        <f>INDEX('المنشورات'!$S$22:$S$26,5)</f>
        <v/>
      </c>
      <c r="M30" s="30">
        <f>K30-L30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20" t="inlineStr">
        <is>
          <t>خط الإنتاج</t>
        </is>
      </c>
      <c r="J32" s="20" t="inlineStr">
        <is>
          <t>عدد</t>
        </is>
      </c>
      <c r="K32" s="27" t="n"/>
      <c r="L32" s="27" t="n"/>
      <c r="M32" s="27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21">
        <f>INDEX('المنشورات'!$R$29:$R$33,1)</f>
        <v/>
      </c>
      <c r="J33" s="22">
        <f>COUNTIFS('المنشورات'!$A$5:$A$204,"&gt;="&amp;$C$4,'المنشورات'!$A$5:$A$204,"&lt;"&amp;EDATE($C$4,1),'المنشورات'!$G$5:$G$204,$I$33)</f>
        <v/>
      </c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21">
        <f>INDEX('المنشورات'!$R$29:$R$33,2)</f>
        <v/>
      </c>
      <c r="J34" s="22">
        <f>COUNTIFS('المنشورات'!$A$5:$A$204,"&gt;="&amp;$C$4,'المنشورات'!$A$5:$A$204,"&lt;"&amp;EDATE($C$4,1),'المنشورات'!$G$5:$G$204,$I$34)</f>
        <v/>
      </c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21">
        <f>INDEX('المنشورات'!$R$29:$R$33,3)</f>
        <v/>
      </c>
      <c r="J35" s="22">
        <f>COUNTIFS('المنشورات'!$A$5:$A$204,"&gt;="&amp;$C$4,'المنشورات'!$A$5:$A$204,"&lt;"&amp;EDATE($C$4,1),'المنشورات'!$G$5:$G$204,$I$35)</f>
        <v/>
      </c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21">
        <f>INDEX('المنشورات'!$R$29:$R$33,4)</f>
        <v/>
      </c>
      <c r="J36" s="22">
        <f>COUNTIFS('المنشورات'!$A$5:$A$204,"&gt;="&amp;$C$4,'المنشورات'!$A$5:$A$204,"&lt;"&amp;EDATE($C$4,1),'المنشورات'!$G$5:$G$204,$I$36)</f>
        <v/>
      </c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21">
        <f>INDEX('المنشورات'!$R$29:$R$33,5)</f>
        <v/>
      </c>
      <c r="J37" s="22">
        <f>COUNTIFS('المنشورات'!$A$5:$A$204,"&gt;="&amp;$C$4,'المنشورات'!$A$5:$A$204,"&lt;"&amp;EDATE($C$4,1),'المنشورات'!$G$5:$G$204,$I$37)</f>
        <v/>
      </c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31">
        <f>IFERROR("أفضل نوع محتوى تفاعلًا: "&amp;INDEX($I$18:$I$23,MATCH(MAX($L$18:$L$23),$L$18:$L$23,0))&amp;" ("&amp;TEXT(MAX($L$18:$L$23),"0.0%")&amp;")","")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31">
        <f>IFERROR("أفضل منصة تفاعلًا: "&amp;INDEX($I$9:$I$15,MATCH(MAX($L$9:$L$15),$L$9:$L$15,0))&amp;" ("&amp;TEXT(MAX($L$9:$L$15),"0.0%")&amp;")","")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9">
    <mergeCell ref="F4:G4"/>
    <mergeCell ref="A6:B6"/>
    <mergeCell ref="F7:G7"/>
    <mergeCell ref="F5:G5"/>
    <mergeCell ref="F8:G8"/>
    <mergeCell ref="A1:M1"/>
    <mergeCell ref="D7:E7"/>
    <mergeCell ref="K4:M4"/>
    <mergeCell ref="A5:B5"/>
    <mergeCell ref="I5:J5"/>
    <mergeCell ref="D4:E4"/>
    <mergeCell ref="I39:M39"/>
    <mergeCell ref="A4:B4"/>
    <mergeCell ref="D8:E8"/>
    <mergeCell ref="I4:J4"/>
    <mergeCell ref="K5:M5"/>
    <mergeCell ref="D5:E5"/>
    <mergeCell ref="A3:M3"/>
    <mergeCell ref="I40:M40"/>
  </mergeCells>
  <conditionalFormatting sqref="A11:A12">
    <cfRule type="expression" priority="1" dxfId="0">
      <formula>AND(MONTH((($C$4-(WEEKDAY($C$4,1)-1))+0))=MONTH($C$4),COUNTIF(Post!$A$5:$A$204,(($C$4-(WEEKDAY($C$4,1)-1))+0))&gt;=2)</formula>
    </cfRule>
    <cfRule type="expression" priority="2" dxfId="1">
      <formula>AND(MONTH((($C$4-(WEEKDAY($C$4,1)-1))+0))=MONTH($C$4),COUNTIF(Post!$A$5:$A$204,(($C$4-(WEEKDAY($C$4,1)-1))+0))=1)</formula>
    </cfRule>
    <cfRule type="expression" priority="3" dxfId="2">
      <formula>AND(MONTH((($C$4-(WEEKDAY($C$4,1)-1))+0))=MONTH($C$4),COUNTIF(Post!$A$5:$A$204,(($C$4-(WEEKDAY($C$4,1)-1))+0))=0)</formula>
    </cfRule>
  </conditionalFormatting>
  <conditionalFormatting sqref="A11">
    <cfRule type="expression" priority="4" dxfId="3">
      <formula>(($C$4-(WEEKDAY($C$4,1)-1))+0)=$C$5</formula>
    </cfRule>
  </conditionalFormatting>
  <conditionalFormatting sqref="B11:B12">
    <cfRule type="expression" priority="5" dxfId="0">
      <formula>AND(MONTH((($C$4-(WEEKDAY($C$4,1)-1))+1))=MONTH($C$4),COUNTIF(Post!$A$5:$A$204,(($C$4-(WEEKDAY($C$4,1)-1))+1))&gt;=2)</formula>
    </cfRule>
    <cfRule type="expression" priority="6" dxfId="1">
      <formula>AND(MONTH((($C$4-(WEEKDAY($C$4,1)-1))+1))=MONTH($C$4),COUNTIF(Post!$A$5:$A$204,(($C$4-(WEEKDAY($C$4,1)-1))+1))=1)</formula>
    </cfRule>
    <cfRule type="expression" priority="7" dxfId="2">
      <formula>AND(MONTH((($C$4-(WEEKDAY($C$4,1)-1))+1))=MONTH($C$4),COUNTIF(Post!$A$5:$A$204,(($C$4-(WEEKDAY($C$4,1)-1))+1))=0)</formula>
    </cfRule>
  </conditionalFormatting>
  <conditionalFormatting sqref="B11">
    <cfRule type="expression" priority="8" dxfId="3">
      <formula>(($C$4-(WEEKDAY($C$4,1)-1))+1)=$C$5</formula>
    </cfRule>
  </conditionalFormatting>
  <conditionalFormatting sqref="C11:C12">
    <cfRule type="expression" priority="9" dxfId="0">
      <formula>AND(MONTH((($C$4-(WEEKDAY($C$4,1)-1))+2))=MONTH($C$4),COUNTIF(Post!$A$5:$A$204,(($C$4-(WEEKDAY($C$4,1)-1))+2))&gt;=2)</formula>
    </cfRule>
    <cfRule type="expression" priority="10" dxfId="1">
      <formula>AND(MONTH((($C$4-(WEEKDAY($C$4,1)-1))+2))=MONTH($C$4),COUNTIF(Post!$A$5:$A$204,(($C$4-(WEEKDAY($C$4,1)-1))+2))=1)</formula>
    </cfRule>
    <cfRule type="expression" priority="11" dxfId="2">
      <formula>AND(MONTH((($C$4-(WEEKDAY($C$4,1)-1))+2))=MONTH($C$4),COUNTIF(Post!$A$5:$A$204,(($C$4-(WEEKDAY($C$4,1)-1))+2))=0)</formula>
    </cfRule>
  </conditionalFormatting>
  <conditionalFormatting sqref="C11">
    <cfRule type="expression" priority="12" dxfId="3">
      <formula>(($C$4-(WEEKDAY($C$4,1)-1))+2)=$C$5</formula>
    </cfRule>
  </conditionalFormatting>
  <conditionalFormatting sqref="D11:D12">
    <cfRule type="expression" priority="13" dxfId="0">
      <formula>AND(MONTH((($C$4-(WEEKDAY($C$4,1)-1))+3))=MONTH($C$4),COUNTIF(Post!$A$5:$A$204,(($C$4-(WEEKDAY($C$4,1)-1))+3))&gt;=2)</formula>
    </cfRule>
    <cfRule type="expression" priority="14" dxfId="1">
      <formula>AND(MONTH((($C$4-(WEEKDAY($C$4,1)-1))+3))=MONTH($C$4),COUNTIF(Post!$A$5:$A$204,(($C$4-(WEEKDAY($C$4,1)-1))+3))=1)</formula>
    </cfRule>
    <cfRule type="expression" priority="15" dxfId="2">
      <formula>AND(MONTH((($C$4-(WEEKDAY($C$4,1)-1))+3))=MONTH($C$4),COUNTIF(Post!$A$5:$A$204,(($C$4-(WEEKDAY($C$4,1)-1))+3))=0)</formula>
    </cfRule>
  </conditionalFormatting>
  <conditionalFormatting sqref="D11">
    <cfRule type="expression" priority="16" dxfId="3">
      <formula>(($C$4-(WEEKDAY($C$4,1)-1))+3)=$C$5</formula>
    </cfRule>
  </conditionalFormatting>
  <conditionalFormatting sqref="E11:E12">
    <cfRule type="expression" priority="17" dxfId="0">
      <formula>AND(MONTH((($C$4-(WEEKDAY($C$4,1)-1))+4))=MONTH($C$4),COUNTIF(Post!$A$5:$A$204,(($C$4-(WEEKDAY($C$4,1)-1))+4))&gt;=2)</formula>
    </cfRule>
    <cfRule type="expression" priority="18" dxfId="1">
      <formula>AND(MONTH((($C$4-(WEEKDAY($C$4,1)-1))+4))=MONTH($C$4),COUNTIF(Post!$A$5:$A$204,(($C$4-(WEEKDAY($C$4,1)-1))+4))=1)</formula>
    </cfRule>
    <cfRule type="expression" priority="19" dxfId="2">
      <formula>AND(MONTH((($C$4-(WEEKDAY($C$4,1)-1))+4))=MONTH($C$4),COUNTIF(Post!$A$5:$A$204,(($C$4-(WEEKDAY($C$4,1)-1))+4))=0)</formula>
    </cfRule>
  </conditionalFormatting>
  <conditionalFormatting sqref="E11">
    <cfRule type="expression" priority="20" dxfId="3">
      <formula>(($C$4-(WEEKDAY($C$4,1)-1))+4)=$C$5</formula>
    </cfRule>
  </conditionalFormatting>
  <conditionalFormatting sqref="F11:F12">
    <cfRule type="expression" priority="21" dxfId="0">
      <formula>AND(MONTH((($C$4-(WEEKDAY($C$4,1)-1))+5))=MONTH($C$4),COUNTIF(Post!$A$5:$A$204,(($C$4-(WEEKDAY($C$4,1)-1))+5))&gt;=2)</formula>
    </cfRule>
    <cfRule type="expression" priority="22" dxfId="1">
      <formula>AND(MONTH((($C$4-(WEEKDAY($C$4,1)-1))+5))=MONTH($C$4),COUNTIF(Post!$A$5:$A$204,(($C$4-(WEEKDAY($C$4,1)-1))+5))=1)</formula>
    </cfRule>
    <cfRule type="expression" priority="23" dxfId="2">
      <formula>AND(MONTH((($C$4-(WEEKDAY($C$4,1)-1))+5))=MONTH($C$4),COUNTIF(Post!$A$5:$A$204,(($C$4-(WEEKDAY($C$4,1)-1))+5))=0)</formula>
    </cfRule>
  </conditionalFormatting>
  <conditionalFormatting sqref="F11">
    <cfRule type="expression" priority="24" dxfId="3">
      <formula>(($C$4-(WEEKDAY($C$4,1)-1))+5)=$C$5</formula>
    </cfRule>
  </conditionalFormatting>
  <conditionalFormatting sqref="G11:G12">
    <cfRule type="expression" priority="25" dxfId="0">
      <formula>AND(MONTH((($C$4-(WEEKDAY($C$4,1)-1))+6))=MONTH($C$4),COUNTIF(Post!$A$5:$A$204,(($C$4-(WEEKDAY($C$4,1)-1))+6))&gt;=2)</formula>
    </cfRule>
    <cfRule type="expression" priority="26" dxfId="1">
      <formula>AND(MONTH((($C$4-(WEEKDAY($C$4,1)-1))+6))=MONTH($C$4),COUNTIF(Post!$A$5:$A$204,(($C$4-(WEEKDAY($C$4,1)-1))+6))=1)</formula>
    </cfRule>
    <cfRule type="expression" priority="27" dxfId="2">
      <formula>AND(MONTH((($C$4-(WEEKDAY($C$4,1)-1))+6))=MONTH($C$4),COUNTIF(Post!$A$5:$A$204,(($C$4-(WEEKDAY($C$4,1)-1))+6))=0)</formula>
    </cfRule>
  </conditionalFormatting>
  <conditionalFormatting sqref="G11">
    <cfRule type="expression" priority="28" dxfId="3">
      <formula>(($C$4-(WEEKDAY($C$4,1)-1))+6)=$C$5</formula>
    </cfRule>
  </conditionalFormatting>
  <conditionalFormatting sqref="A13:A14">
    <cfRule type="expression" priority="29" dxfId="0">
      <formula>AND(MONTH((($C$4-(WEEKDAY($C$4,1)-1))+7))=MONTH($C$4),COUNTIF(Post!$A$5:$A$204,(($C$4-(WEEKDAY($C$4,1)-1))+7))&gt;=2)</formula>
    </cfRule>
    <cfRule type="expression" priority="30" dxfId="1">
      <formula>AND(MONTH((($C$4-(WEEKDAY($C$4,1)-1))+7))=MONTH($C$4),COUNTIF(Post!$A$5:$A$204,(($C$4-(WEEKDAY($C$4,1)-1))+7))=1)</formula>
    </cfRule>
    <cfRule type="expression" priority="31" dxfId="2">
      <formula>AND(MONTH((($C$4-(WEEKDAY($C$4,1)-1))+7))=MONTH($C$4),COUNTIF(Post!$A$5:$A$204,(($C$4-(WEEKDAY($C$4,1)-1))+7))=0)</formula>
    </cfRule>
  </conditionalFormatting>
  <conditionalFormatting sqref="A13">
    <cfRule type="expression" priority="32" dxfId="3">
      <formula>(($C$4-(WEEKDAY($C$4,1)-1))+7)=$C$5</formula>
    </cfRule>
  </conditionalFormatting>
  <conditionalFormatting sqref="B13:B14">
    <cfRule type="expression" priority="33" dxfId="0">
      <formula>AND(MONTH((($C$4-(WEEKDAY($C$4,1)-1))+8))=MONTH($C$4),COUNTIF(Post!$A$5:$A$204,(($C$4-(WEEKDAY($C$4,1)-1))+8))&gt;=2)</formula>
    </cfRule>
    <cfRule type="expression" priority="34" dxfId="1">
      <formula>AND(MONTH((($C$4-(WEEKDAY($C$4,1)-1))+8))=MONTH($C$4),COUNTIF(Post!$A$5:$A$204,(($C$4-(WEEKDAY($C$4,1)-1))+8))=1)</formula>
    </cfRule>
    <cfRule type="expression" priority="35" dxfId="2">
      <formula>AND(MONTH((($C$4-(WEEKDAY($C$4,1)-1))+8))=MONTH($C$4),COUNTIF(Post!$A$5:$A$204,(($C$4-(WEEKDAY($C$4,1)-1))+8))=0)</formula>
    </cfRule>
  </conditionalFormatting>
  <conditionalFormatting sqref="B13">
    <cfRule type="expression" priority="36" dxfId="3">
      <formula>(($C$4-(WEEKDAY($C$4,1)-1))+8)=$C$5</formula>
    </cfRule>
  </conditionalFormatting>
  <conditionalFormatting sqref="C13:C14">
    <cfRule type="expression" priority="37" dxfId="0">
      <formula>AND(MONTH((($C$4-(WEEKDAY($C$4,1)-1))+9))=MONTH($C$4),COUNTIF(Post!$A$5:$A$204,(($C$4-(WEEKDAY($C$4,1)-1))+9))&gt;=2)</formula>
    </cfRule>
    <cfRule type="expression" priority="38" dxfId="1">
      <formula>AND(MONTH((($C$4-(WEEKDAY($C$4,1)-1))+9))=MONTH($C$4),COUNTIF(Post!$A$5:$A$204,(($C$4-(WEEKDAY($C$4,1)-1))+9))=1)</formula>
    </cfRule>
    <cfRule type="expression" priority="39" dxfId="2">
      <formula>AND(MONTH((($C$4-(WEEKDAY($C$4,1)-1))+9))=MONTH($C$4),COUNTIF(Post!$A$5:$A$204,(($C$4-(WEEKDAY($C$4,1)-1))+9))=0)</formula>
    </cfRule>
  </conditionalFormatting>
  <conditionalFormatting sqref="C13">
    <cfRule type="expression" priority="40" dxfId="3">
      <formula>(($C$4-(WEEKDAY($C$4,1)-1))+9)=$C$5</formula>
    </cfRule>
  </conditionalFormatting>
  <conditionalFormatting sqref="D13:D14">
    <cfRule type="expression" priority="41" dxfId="0">
      <formula>AND(MONTH((($C$4-(WEEKDAY($C$4,1)-1))+10))=MONTH($C$4),COUNTIF(Post!$A$5:$A$204,(($C$4-(WEEKDAY($C$4,1)-1))+10))&gt;=2)</formula>
    </cfRule>
    <cfRule type="expression" priority="42" dxfId="1">
      <formula>AND(MONTH((($C$4-(WEEKDAY($C$4,1)-1))+10))=MONTH($C$4),COUNTIF(Post!$A$5:$A$204,(($C$4-(WEEKDAY($C$4,1)-1))+10))=1)</formula>
    </cfRule>
    <cfRule type="expression" priority="43" dxfId="2">
      <formula>AND(MONTH((($C$4-(WEEKDAY($C$4,1)-1))+10))=MONTH($C$4),COUNTIF(Post!$A$5:$A$204,(($C$4-(WEEKDAY($C$4,1)-1))+10))=0)</formula>
    </cfRule>
  </conditionalFormatting>
  <conditionalFormatting sqref="D13">
    <cfRule type="expression" priority="44" dxfId="3">
      <formula>(($C$4-(WEEKDAY($C$4,1)-1))+10)=$C$5</formula>
    </cfRule>
  </conditionalFormatting>
  <conditionalFormatting sqref="E13:E14">
    <cfRule type="expression" priority="45" dxfId="0">
      <formula>AND(MONTH((($C$4-(WEEKDAY($C$4,1)-1))+11))=MONTH($C$4),COUNTIF(Post!$A$5:$A$204,(($C$4-(WEEKDAY($C$4,1)-1))+11))&gt;=2)</formula>
    </cfRule>
    <cfRule type="expression" priority="46" dxfId="1">
      <formula>AND(MONTH((($C$4-(WEEKDAY($C$4,1)-1))+11))=MONTH($C$4),COUNTIF(Post!$A$5:$A$204,(($C$4-(WEEKDAY($C$4,1)-1))+11))=1)</formula>
    </cfRule>
    <cfRule type="expression" priority="47" dxfId="2">
      <formula>AND(MONTH((($C$4-(WEEKDAY($C$4,1)-1))+11))=MONTH($C$4),COUNTIF(Post!$A$5:$A$204,(($C$4-(WEEKDAY($C$4,1)-1))+11))=0)</formula>
    </cfRule>
  </conditionalFormatting>
  <conditionalFormatting sqref="E13">
    <cfRule type="expression" priority="48" dxfId="3">
      <formula>(($C$4-(WEEKDAY($C$4,1)-1))+11)=$C$5</formula>
    </cfRule>
  </conditionalFormatting>
  <conditionalFormatting sqref="F13:F14">
    <cfRule type="expression" priority="49" dxfId="0">
      <formula>AND(MONTH((($C$4-(WEEKDAY($C$4,1)-1))+12))=MONTH($C$4),COUNTIF(Post!$A$5:$A$204,(($C$4-(WEEKDAY($C$4,1)-1))+12))&gt;=2)</formula>
    </cfRule>
    <cfRule type="expression" priority="50" dxfId="1">
      <formula>AND(MONTH((($C$4-(WEEKDAY($C$4,1)-1))+12))=MONTH($C$4),COUNTIF(Post!$A$5:$A$204,(($C$4-(WEEKDAY($C$4,1)-1))+12))=1)</formula>
    </cfRule>
    <cfRule type="expression" priority="51" dxfId="2">
      <formula>AND(MONTH((($C$4-(WEEKDAY($C$4,1)-1))+12))=MONTH($C$4),COUNTIF(Post!$A$5:$A$204,(($C$4-(WEEKDAY($C$4,1)-1))+12))=0)</formula>
    </cfRule>
  </conditionalFormatting>
  <conditionalFormatting sqref="F13">
    <cfRule type="expression" priority="52" dxfId="3">
      <formula>(($C$4-(WEEKDAY($C$4,1)-1))+12)=$C$5</formula>
    </cfRule>
  </conditionalFormatting>
  <conditionalFormatting sqref="G13:G14">
    <cfRule type="expression" priority="53" dxfId="0">
      <formula>AND(MONTH((($C$4-(WEEKDAY($C$4,1)-1))+13))=MONTH($C$4),COUNTIF(Post!$A$5:$A$204,(($C$4-(WEEKDAY($C$4,1)-1))+13))&gt;=2)</formula>
    </cfRule>
    <cfRule type="expression" priority="54" dxfId="1">
      <formula>AND(MONTH((($C$4-(WEEKDAY($C$4,1)-1))+13))=MONTH($C$4),COUNTIF(Post!$A$5:$A$204,(($C$4-(WEEKDAY($C$4,1)-1))+13))=1)</formula>
    </cfRule>
    <cfRule type="expression" priority="55" dxfId="2">
      <formula>AND(MONTH((($C$4-(WEEKDAY($C$4,1)-1))+13))=MONTH($C$4),COUNTIF(Post!$A$5:$A$204,(($C$4-(WEEKDAY($C$4,1)-1))+13))=0)</formula>
    </cfRule>
  </conditionalFormatting>
  <conditionalFormatting sqref="G13">
    <cfRule type="expression" priority="56" dxfId="3">
      <formula>(($C$4-(WEEKDAY($C$4,1)-1))+13)=$C$5</formula>
    </cfRule>
  </conditionalFormatting>
  <conditionalFormatting sqref="A15:A16">
    <cfRule type="expression" priority="57" dxfId="0">
      <formula>AND(MONTH((($C$4-(WEEKDAY($C$4,1)-1))+14))=MONTH($C$4),COUNTIF(Post!$A$5:$A$204,(($C$4-(WEEKDAY($C$4,1)-1))+14))&gt;=2)</formula>
    </cfRule>
    <cfRule type="expression" priority="58" dxfId="1">
      <formula>AND(MONTH((($C$4-(WEEKDAY($C$4,1)-1))+14))=MONTH($C$4),COUNTIF(Post!$A$5:$A$204,(($C$4-(WEEKDAY($C$4,1)-1))+14))=1)</formula>
    </cfRule>
    <cfRule type="expression" priority="59" dxfId="2">
      <formula>AND(MONTH((($C$4-(WEEKDAY($C$4,1)-1))+14))=MONTH($C$4),COUNTIF(Post!$A$5:$A$204,(($C$4-(WEEKDAY($C$4,1)-1))+14))=0)</formula>
    </cfRule>
  </conditionalFormatting>
  <conditionalFormatting sqref="A15">
    <cfRule type="expression" priority="60" dxfId="3">
      <formula>(($C$4-(WEEKDAY($C$4,1)-1))+14)=$C$5</formula>
    </cfRule>
  </conditionalFormatting>
  <conditionalFormatting sqref="B15:B16">
    <cfRule type="expression" priority="61" dxfId="0">
      <formula>AND(MONTH((($C$4-(WEEKDAY($C$4,1)-1))+15))=MONTH($C$4),COUNTIF(Post!$A$5:$A$204,(($C$4-(WEEKDAY($C$4,1)-1))+15))&gt;=2)</formula>
    </cfRule>
    <cfRule type="expression" priority="62" dxfId="1">
      <formula>AND(MONTH((($C$4-(WEEKDAY($C$4,1)-1))+15))=MONTH($C$4),COUNTIF(Post!$A$5:$A$204,(($C$4-(WEEKDAY($C$4,1)-1))+15))=1)</formula>
    </cfRule>
    <cfRule type="expression" priority="63" dxfId="2">
      <formula>AND(MONTH((($C$4-(WEEKDAY($C$4,1)-1))+15))=MONTH($C$4),COUNTIF(Post!$A$5:$A$204,(($C$4-(WEEKDAY($C$4,1)-1))+15))=0)</formula>
    </cfRule>
  </conditionalFormatting>
  <conditionalFormatting sqref="B15">
    <cfRule type="expression" priority="64" dxfId="3">
      <formula>(($C$4-(WEEKDAY($C$4,1)-1))+15)=$C$5</formula>
    </cfRule>
  </conditionalFormatting>
  <conditionalFormatting sqref="C15:C16">
    <cfRule type="expression" priority="65" dxfId="0">
      <formula>AND(MONTH((($C$4-(WEEKDAY($C$4,1)-1))+16))=MONTH($C$4),COUNTIF(Post!$A$5:$A$204,(($C$4-(WEEKDAY($C$4,1)-1))+16))&gt;=2)</formula>
    </cfRule>
    <cfRule type="expression" priority="66" dxfId="1">
      <formula>AND(MONTH((($C$4-(WEEKDAY($C$4,1)-1))+16))=MONTH($C$4),COUNTIF(Post!$A$5:$A$204,(($C$4-(WEEKDAY($C$4,1)-1))+16))=1)</formula>
    </cfRule>
    <cfRule type="expression" priority="67" dxfId="2">
      <formula>AND(MONTH((($C$4-(WEEKDAY($C$4,1)-1))+16))=MONTH($C$4),COUNTIF(Post!$A$5:$A$204,(($C$4-(WEEKDAY($C$4,1)-1))+16))=0)</formula>
    </cfRule>
  </conditionalFormatting>
  <conditionalFormatting sqref="C15">
    <cfRule type="expression" priority="68" dxfId="3">
      <formula>(($C$4-(WEEKDAY($C$4,1)-1))+16)=$C$5</formula>
    </cfRule>
  </conditionalFormatting>
  <conditionalFormatting sqref="D15:D16">
    <cfRule type="expression" priority="69" dxfId="0">
      <formula>AND(MONTH((($C$4-(WEEKDAY($C$4,1)-1))+17))=MONTH($C$4),COUNTIF(Post!$A$5:$A$204,(($C$4-(WEEKDAY($C$4,1)-1))+17))&gt;=2)</formula>
    </cfRule>
    <cfRule type="expression" priority="70" dxfId="1">
      <formula>AND(MONTH((($C$4-(WEEKDAY($C$4,1)-1))+17))=MONTH($C$4),COUNTIF(Post!$A$5:$A$204,(($C$4-(WEEKDAY($C$4,1)-1))+17))=1)</formula>
    </cfRule>
    <cfRule type="expression" priority="71" dxfId="2">
      <formula>AND(MONTH((($C$4-(WEEKDAY($C$4,1)-1))+17))=MONTH($C$4),COUNTIF(Post!$A$5:$A$204,(($C$4-(WEEKDAY($C$4,1)-1))+17))=0)</formula>
    </cfRule>
  </conditionalFormatting>
  <conditionalFormatting sqref="D15">
    <cfRule type="expression" priority="72" dxfId="3">
      <formula>(($C$4-(WEEKDAY($C$4,1)-1))+17)=$C$5</formula>
    </cfRule>
  </conditionalFormatting>
  <conditionalFormatting sqref="E15:E16">
    <cfRule type="expression" priority="73" dxfId="0">
      <formula>AND(MONTH((($C$4-(WEEKDAY($C$4,1)-1))+18))=MONTH($C$4),COUNTIF(Post!$A$5:$A$204,(($C$4-(WEEKDAY($C$4,1)-1))+18))&gt;=2)</formula>
    </cfRule>
    <cfRule type="expression" priority="74" dxfId="1">
      <formula>AND(MONTH((($C$4-(WEEKDAY($C$4,1)-1))+18))=MONTH($C$4),COUNTIF(Post!$A$5:$A$204,(($C$4-(WEEKDAY($C$4,1)-1))+18))=1)</formula>
    </cfRule>
    <cfRule type="expression" priority="75" dxfId="2">
      <formula>AND(MONTH((($C$4-(WEEKDAY($C$4,1)-1))+18))=MONTH($C$4),COUNTIF(Post!$A$5:$A$204,(($C$4-(WEEKDAY($C$4,1)-1))+18))=0)</formula>
    </cfRule>
  </conditionalFormatting>
  <conditionalFormatting sqref="E15">
    <cfRule type="expression" priority="76" dxfId="3">
      <formula>(($C$4-(WEEKDAY($C$4,1)-1))+18)=$C$5</formula>
    </cfRule>
  </conditionalFormatting>
  <conditionalFormatting sqref="F15:F16">
    <cfRule type="expression" priority="77" dxfId="0">
      <formula>AND(MONTH((($C$4-(WEEKDAY($C$4,1)-1))+19))=MONTH($C$4),COUNTIF(Post!$A$5:$A$204,(($C$4-(WEEKDAY($C$4,1)-1))+19))&gt;=2)</formula>
    </cfRule>
    <cfRule type="expression" priority="78" dxfId="1">
      <formula>AND(MONTH((($C$4-(WEEKDAY($C$4,1)-1))+19))=MONTH($C$4),COUNTIF(Post!$A$5:$A$204,(($C$4-(WEEKDAY($C$4,1)-1))+19))=1)</formula>
    </cfRule>
    <cfRule type="expression" priority="79" dxfId="2">
      <formula>AND(MONTH((($C$4-(WEEKDAY($C$4,1)-1))+19))=MONTH($C$4),COUNTIF(Post!$A$5:$A$204,(($C$4-(WEEKDAY($C$4,1)-1))+19))=0)</formula>
    </cfRule>
  </conditionalFormatting>
  <conditionalFormatting sqref="F15">
    <cfRule type="expression" priority="80" dxfId="3">
      <formula>(($C$4-(WEEKDAY($C$4,1)-1))+19)=$C$5</formula>
    </cfRule>
  </conditionalFormatting>
  <conditionalFormatting sqref="G15:G16">
    <cfRule type="expression" priority="81" dxfId="0">
      <formula>AND(MONTH((($C$4-(WEEKDAY($C$4,1)-1))+20))=MONTH($C$4),COUNTIF(Post!$A$5:$A$204,(($C$4-(WEEKDAY($C$4,1)-1))+20))&gt;=2)</formula>
    </cfRule>
    <cfRule type="expression" priority="82" dxfId="1">
      <formula>AND(MONTH((($C$4-(WEEKDAY($C$4,1)-1))+20))=MONTH($C$4),COUNTIF(Post!$A$5:$A$204,(($C$4-(WEEKDAY($C$4,1)-1))+20))=1)</formula>
    </cfRule>
    <cfRule type="expression" priority="83" dxfId="2">
      <formula>AND(MONTH((($C$4-(WEEKDAY($C$4,1)-1))+20))=MONTH($C$4),COUNTIF(Post!$A$5:$A$204,(($C$4-(WEEKDAY($C$4,1)-1))+20))=0)</formula>
    </cfRule>
  </conditionalFormatting>
  <conditionalFormatting sqref="G15">
    <cfRule type="expression" priority="84" dxfId="3">
      <formula>(($C$4-(WEEKDAY($C$4,1)-1))+20)=$C$5</formula>
    </cfRule>
  </conditionalFormatting>
  <conditionalFormatting sqref="A17:A18">
    <cfRule type="expression" priority="85" dxfId="0">
      <formula>AND(MONTH((($C$4-(WEEKDAY($C$4,1)-1))+21))=MONTH($C$4),COUNTIF(Post!$A$5:$A$204,(($C$4-(WEEKDAY($C$4,1)-1))+21))&gt;=2)</formula>
    </cfRule>
    <cfRule type="expression" priority="86" dxfId="1">
      <formula>AND(MONTH((($C$4-(WEEKDAY($C$4,1)-1))+21))=MONTH($C$4),COUNTIF(Post!$A$5:$A$204,(($C$4-(WEEKDAY($C$4,1)-1))+21))=1)</formula>
    </cfRule>
    <cfRule type="expression" priority="87" dxfId="2">
      <formula>AND(MONTH((($C$4-(WEEKDAY($C$4,1)-1))+21))=MONTH($C$4),COUNTIF(Post!$A$5:$A$204,(($C$4-(WEEKDAY($C$4,1)-1))+21))=0)</formula>
    </cfRule>
  </conditionalFormatting>
  <conditionalFormatting sqref="A17">
    <cfRule type="expression" priority="88" dxfId="3">
      <formula>(($C$4-(WEEKDAY($C$4,1)-1))+21)=$C$5</formula>
    </cfRule>
  </conditionalFormatting>
  <conditionalFormatting sqref="B17:B18">
    <cfRule type="expression" priority="89" dxfId="0">
      <formula>AND(MONTH((($C$4-(WEEKDAY($C$4,1)-1))+22))=MONTH($C$4),COUNTIF(Post!$A$5:$A$204,(($C$4-(WEEKDAY($C$4,1)-1))+22))&gt;=2)</formula>
    </cfRule>
    <cfRule type="expression" priority="90" dxfId="1">
      <formula>AND(MONTH((($C$4-(WEEKDAY($C$4,1)-1))+22))=MONTH($C$4),COUNTIF(Post!$A$5:$A$204,(($C$4-(WEEKDAY($C$4,1)-1))+22))=1)</formula>
    </cfRule>
    <cfRule type="expression" priority="91" dxfId="2">
      <formula>AND(MONTH((($C$4-(WEEKDAY($C$4,1)-1))+22))=MONTH($C$4),COUNTIF(Post!$A$5:$A$204,(($C$4-(WEEKDAY($C$4,1)-1))+22))=0)</formula>
    </cfRule>
  </conditionalFormatting>
  <conditionalFormatting sqref="B17">
    <cfRule type="expression" priority="92" dxfId="3">
      <formula>(($C$4-(WEEKDAY($C$4,1)-1))+22)=$C$5</formula>
    </cfRule>
  </conditionalFormatting>
  <conditionalFormatting sqref="C17:C18">
    <cfRule type="expression" priority="93" dxfId="0">
      <formula>AND(MONTH((($C$4-(WEEKDAY($C$4,1)-1))+23))=MONTH($C$4),COUNTIF(Post!$A$5:$A$204,(($C$4-(WEEKDAY($C$4,1)-1))+23))&gt;=2)</formula>
    </cfRule>
    <cfRule type="expression" priority="94" dxfId="1">
      <formula>AND(MONTH((($C$4-(WEEKDAY($C$4,1)-1))+23))=MONTH($C$4),COUNTIF(Post!$A$5:$A$204,(($C$4-(WEEKDAY($C$4,1)-1))+23))=1)</formula>
    </cfRule>
    <cfRule type="expression" priority="95" dxfId="2">
      <formula>AND(MONTH((($C$4-(WEEKDAY($C$4,1)-1))+23))=MONTH($C$4),COUNTIF(Post!$A$5:$A$204,(($C$4-(WEEKDAY($C$4,1)-1))+23))=0)</formula>
    </cfRule>
  </conditionalFormatting>
  <conditionalFormatting sqref="C17">
    <cfRule type="expression" priority="96" dxfId="3">
      <formula>(($C$4-(WEEKDAY($C$4,1)-1))+23)=$C$5</formula>
    </cfRule>
  </conditionalFormatting>
  <conditionalFormatting sqref="D17:D18">
    <cfRule type="expression" priority="97" dxfId="0">
      <formula>AND(MONTH((($C$4-(WEEKDAY($C$4,1)-1))+24))=MONTH($C$4),COUNTIF(Post!$A$5:$A$204,(($C$4-(WEEKDAY($C$4,1)-1))+24))&gt;=2)</formula>
    </cfRule>
    <cfRule type="expression" priority="98" dxfId="1">
      <formula>AND(MONTH((($C$4-(WEEKDAY($C$4,1)-1))+24))=MONTH($C$4),COUNTIF(Post!$A$5:$A$204,(($C$4-(WEEKDAY($C$4,1)-1))+24))=1)</formula>
    </cfRule>
    <cfRule type="expression" priority="99" dxfId="2">
      <formula>AND(MONTH((($C$4-(WEEKDAY($C$4,1)-1))+24))=MONTH($C$4),COUNTIF(Post!$A$5:$A$204,(($C$4-(WEEKDAY($C$4,1)-1))+24))=0)</formula>
    </cfRule>
  </conditionalFormatting>
  <conditionalFormatting sqref="D17">
    <cfRule type="expression" priority="100" dxfId="3">
      <formula>(($C$4-(WEEKDAY($C$4,1)-1))+24)=$C$5</formula>
    </cfRule>
  </conditionalFormatting>
  <conditionalFormatting sqref="E17:E18">
    <cfRule type="expression" priority="101" dxfId="0">
      <formula>AND(MONTH((($C$4-(WEEKDAY($C$4,1)-1))+25))=MONTH($C$4),COUNTIF(Post!$A$5:$A$204,(($C$4-(WEEKDAY($C$4,1)-1))+25))&gt;=2)</formula>
    </cfRule>
    <cfRule type="expression" priority="102" dxfId="1">
      <formula>AND(MONTH((($C$4-(WEEKDAY($C$4,1)-1))+25))=MONTH($C$4),COUNTIF(Post!$A$5:$A$204,(($C$4-(WEEKDAY($C$4,1)-1))+25))=1)</formula>
    </cfRule>
    <cfRule type="expression" priority="103" dxfId="2">
      <formula>AND(MONTH((($C$4-(WEEKDAY($C$4,1)-1))+25))=MONTH($C$4),COUNTIF(Post!$A$5:$A$204,(($C$4-(WEEKDAY($C$4,1)-1))+25))=0)</formula>
    </cfRule>
  </conditionalFormatting>
  <conditionalFormatting sqref="E17">
    <cfRule type="expression" priority="104" dxfId="3">
      <formula>(($C$4-(WEEKDAY($C$4,1)-1))+25)=$C$5</formula>
    </cfRule>
  </conditionalFormatting>
  <conditionalFormatting sqref="F17:F18">
    <cfRule type="expression" priority="105" dxfId="0">
      <formula>AND(MONTH((($C$4-(WEEKDAY($C$4,1)-1))+26))=MONTH($C$4),COUNTIF(Post!$A$5:$A$204,(($C$4-(WEEKDAY($C$4,1)-1))+26))&gt;=2)</formula>
    </cfRule>
    <cfRule type="expression" priority="106" dxfId="1">
      <formula>AND(MONTH((($C$4-(WEEKDAY($C$4,1)-1))+26))=MONTH($C$4),COUNTIF(Post!$A$5:$A$204,(($C$4-(WEEKDAY($C$4,1)-1))+26))=1)</formula>
    </cfRule>
    <cfRule type="expression" priority="107" dxfId="2">
      <formula>AND(MONTH((($C$4-(WEEKDAY($C$4,1)-1))+26))=MONTH($C$4),COUNTIF(Post!$A$5:$A$204,(($C$4-(WEEKDAY($C$4,1)-1))+26))=0)</formula>
    </cfRule>
  </conditionalFormatting>
  <conditionalFormatting sqref="F17">
    <cfRule type="expression" priority="108" dxfId="3">
      <formula>(($C$4-(WEEKDAY($C$4,1)-1))+26)=$C$5</formula>
    </cfRule>
  </conditionalFormatting>
  <conditionalFormatting sqref="G17:G18">
    <cfRule type="expression" priority="109" dxfId="0">
      <formula>AND(MONTH((($C$4-(WEEKDAY($C$4,1)-1))+27))=MONTH($C$4),COUNTIF(Post!$A$5:$A$204,(($C$4-(WEEKDAY($C$4,1)-1))+27))&gt;=2)</formula>
    </cfRule>
    <cfRule type="expression" priority="110" dxfId="1">
      <formula>AND(MONTH((($C$4-(WEEKDAY($C$4,1)-1))+27))=MONTH($C$4),COUNTIF(Post!$A$5:$A$204,(($C$4-(WEEKDAY($C$4,1)-1))+27))=1)</formula>
    </cfRule>
    <cfRule type="expression" priority="111" dxfId="2">
      <formula>AND(MONTH((($C$4-(WEEKDAY($C$4,1)-1))+27))=MONTH($C$4),COUNTIF(Post!$A$5:$A$204,(($C$4-(WEEKDAY($C$4,1)-1))+27))=0)</formula>
    </cfRule>
  </conditionalFormatting>
  <conditionalFormatting sqref="G17">
    <cfRule type="expression" priority="112" dxfId="3">
      <formula>(($C$4-(WEEKDAY($C$4,1)-1))+27)=$C$5</formula>
    </cfRule>
  </conditionalFormatting>
  <conditionalFormatting sqref="A19:A20">
    <cfRule type="expression" priority="113" dxfId="0">
      <formula>AND(MONTH((($C$4-(WEEKDAY($C$4,1)-1))+28))=MONTH($C$4),COUNTIF(Post!$A$5:$A$204,(($C$4-(WEEKDAY($C$4,1)-1))+28))&gt;=2)</formula>
    </cfRule>
    <cfRule type="expression" priority="114" dxfId="1">
      <formula>AND(MONTH((($C$4-(WEEKDAY($C$4,1)-1))+28))=MONTH($C$4),COUNTIF(Post!$A$5:$A$204,(($C$4-(WEEKDAY($C$4,1)-1))+28))=1)</formula>
    </cfRule>
    <cfRule type="expression" priority="115" dxfId="2">
      <formula>AND(MONTH((($C$4-(WEEKDAY($C$4,1)-1))+28))=MONTH($C$4),COUNTIF(Post!$A$5:$A$204,(($C$4-(WEEKDAY($C$4,1)-1))+28))=0)</formula>
    </cfRule>
  </conditionalFormatting>
  <conditionalFormatting sqref="A19">
    <cfRule type="expression" priority="116" dxfId="3">
      <formula>(($C$4-(WEEKDAY($C$4,1)-1))+28)=$C$5</formula>
    </cfRule>
  </conditionalFormatting>
  <conditionalFormatting sqref="B19:B20">
    <cfRule type="expression" priority="117" dxfId="0">
      <formula>AND(MONTH((($C$4-(WEEKDAY($C$4,1)-1))+29))=MONTH($C$4),COUNTIF(Post!$A$5:$A$204,(($C$4-(WEEKDAY($C$4,1)-1))+29))&gt;=2)</formula>
    </cfRule>
    <cfRule type="expression" priority="118" dxfId="1">
      <formula>AND(MONTH((($C$4-(WEEKDAY($C$4,1)-1))+29))=MONTH($C$4),COUNTIF(Post!$A$5:$A$204,(($C$4-(WEEKDAY($C$4,1)-1))+29))=1)</formula>
    </cfRule>
    <cfRule type="expression" priority="119" dxfId="2">
      <formula>AND(MONTH((($C$4-(WEEKDAY($C$4,1)-1))+29))=MONTH($C$4),COUNTIF(Post!$A$5:$A$204,(($C$4-(WEEKDAY($C$4,1)-1))+29))=0)</formula>
    </cfRule>
  </conditionalFormatting>
  <conditionalFormatting sqref="B19">
    <cfRule type="expression" priority="120" dxfId="3">
      <formula>(($C$4-(WEEKDAY($C$4,1)-1))+29)=$C$5</formula>
    </cfRule>
  </conditionalFormatting>
  <conditionalFormatting sqref="C19:C20">
    <cfRule type="expression" priority="121" dxfId="0">
      <formula>AND(MONTH((($C$4-(WEEKDAY($C$4,1)-1))+30))=MONTH($C$4),COUNTIF(Post!$A$5:$A$204,(($C$4-(WEEKDAY($C$4,1)-1))+30))&gt;=2)</formula>
    </cfRule>
    <cfRule type="expression" priority="122" dxfId="1">
      <formula>AND(MONTH((($C$4-(WEEKDAY($C$4,1)-1))+30))=MONTH($C$4),COUNTIF(Post!$A$5:$A$204,(($C$4-(WEEKDAY($C$4,1)-1))+30))=1)</formula>
    </cfRule>
    <cfRule type="expression" priority="123" dxfId="2">
      <formula>AND(MONTH((($C$4-(WEEKDAY($C$4,1)-1))+30))=MONTH($C$4),COUNTIF(Post!$A$5:$A$204,(($C$4-(WEEKDAY($C$4,1)-1))+30))=0)</formula>
    </cfRule>
  </conditionalFormatting>
  <conditionalFormatting sqref="C19">
    <cfRule type="expression" priority="124" dxfId="3">
      <formula>(($C$4-(WEEKDAY($C$4,1)-1))+30)=$C$5</formula>
    </cfRule>
  </conditionalFormatting>
  <conditionalFormatting sqref="D19:D20">
    <cfRule type="expression" priority="125" dxfId="0">
      <formula>AND(MONTH((($C$4-(WEEKDAY($C$4,1)-1))+31))=MONTH($C$4),COUNTIF(Post!$A$5:$A$204,(($C$4-(WEEKDAY($C$4,1)-1))+31))&gt;=2)</formula>
    </cfRule>
    <cfRule type="expression" priority="126" dxfId="1">
      <formula>AND(MONTH((($C$4-(WEEKDAY($C$4,1)-1))+31))=MONTH($C$4),COUNTIF(Post!$A$5:$A$204,(($C$4-(WEEKDAY($C$4,1)-1))+31))=1)</formula>
    </cfRule>
    <cfRule type="expression" priority="127" dxfId="2">
      <formula>AND(MONTH((($C$4-(WEEKDAY($C$4,1)-1))+31))=MONTH($C$4),COUNTIF(Post!$A$5:$A$204,(($C$4-(WEEKDAY($C$4,1)-1))+31))=0)</formula>
    </cfRule>
  </conditionalFormatting>
  <conditionalFormatting sqref="D19">
    <cfRule type="expression" priority="128" dxfId="3">
      <formula>(($C$4-(WEEKDAY($C$4,1)-1))+31)=$C$5</formula>
    </cfRule>
  </conditionalFormatting>
  <conditionalFormatting sqref="E19:E20">
    <cfRule type="expression" priority="129" dxfId="0">
      <formula>AND(MONTH((($C$4-(WEEKDAY($C$4,1)-1))+32))=MONTH($C$4),COUNTIF(Post!$A$5:$A$204,(($C$4-(WEEKDAY($C$4,1)-1))+32))&gt;=2)</formula>
    </cfRule>
    <cfRule type="expression" priority="130" dxfId="1">
      <formula>AND(MONTH((($C$4-(WEEKDAY($C$4,1)-1))+32))=MONTH($C$4),COUNTIF(Post!$A$5:$A$204,(($C$4-(WEEKDAY($C$4,1)-1))+32))=1)</formula>
    </cfRule>
    <cfRule type="expression" priority="131" dxfId="2">
      <formula>AND(MONTH((($C$4-(WEEKDAY($C$4,1)-1))+32))=MONTH($C$4),COUNTIF(Post!$A$5:$A$204,(($C$4-(WEEKDAY($C$4,1)-1))+32))=0)</formula>
    </cfRule>
  </conditionalFormatting>
  <conditionalFormatting sqref="E19">
    <cfRule type="expression" priority="132" dxfId="3">
      <formula>(($C$4-(WEEKDAY($C$4,1)-1))+32)=$C$5</formula>
    </cfRule>
  </conditionalFormatting>
  <conditionalFormatting sqref="F19:F20">
    <cfRule type="expression" priority="133" dxfId="0">
      <formula>AND(MONTH((($C$4-(WEEKDAY($C$4,1)-1))+33))=MONTH($C$4),COUNTIF(Post!$A$5:$A$204,(($C$4-(WEEKDAY($C$4,1)-1))+33))&gt;=2)</formula>
    </cfRule>
    <cfRule type="expression" priority="134" dxfId="1">
      <formula>AND(MONTH((($C$4-(WEEKDAY($C$4,1)-1))+33))=MONTH($C$4),COUNTIF(Post!$A$5:$A$204,(($C$4-(WEEKDAY($C$4,1)-1))+33))=1)</formula>
    </cfRule>
    <cfRule type="expression" priority="135" dxfId="2">
      <formula>AND(MONTH((($C$4-(WEEKDAY($C$4,1)-1))+33))=MONTH($C$4),COUNTIF(Post!$A$5:$A$204,(($C$4-(WEEKDAY($C$4,1)-1))+33))=0)</formula>
    </cfRule>
  </conditionalFormatting>
  <conditionalFormatting sqref="F19">
    <cfRule type="expression" priority="136" dxfId="3">
      <formula>(($C$4-(WEEKDAY($C$4,1)-1))+33)=$C$5</formula>
    </cfRule>
  </conditionalFormatting>
  <conditionalFormatting sqref="G19:G20">
    <cfRule type="expression" priority="137" dxfId="0">
      <formula>AND(MONTH((($C$4-(WEEKDAY($C$4,1)-1))+34))=MONTH($C$4),COUNTIF(Post!$A$5:$A$204,(($C$4-(WEEKDAY($C$4,1)-1))+34))&gt;=2)</formula>
    </cfRule>
    <cfRule type="expression" priority="138" dxfId="1">
      <formula>AND(MONTH((($C$4-(WEEKDAY($C$4,1)-1))+34))=MONTH($C$4),COUNTIF(Post!$A$5:$A$204,(($C$4-(WEEKDAY($C$4,1)-1))+34))=1)</formula>
    </cfRule>
    <cfRule type="expression" priority="139" dxfId="2">
      <formula>AND(MONTH((($C$4-(WEEKDAY($C$4,1)-1))+34))=MONTH($C$4),COUNTIF(Post!$A$5:$A$204,(($C$4-(WEEKDAY($C$4,1)-1))+34))=0)</formula>
    </cfRule>
  </conditionalFormatting>
  <conditionalFormatting sqref="G19">
    <cfRule type="expression" priority="140" dxfId="3">
      <formula>(($C$4-(WEEKDAY($C$4,1)-1))+34)=$C$5</formula>
    </cfRule>
  </conditionalFormatting>
  <conditionalFormatting sqref="A21:A22">
    <cfRule type="expression" priority="141" dxfId="0">
      <formula>AND(MONTH((($C$4-(WEEKDAY($C$4,1)-1))+35))=MONTH($C$4),COUNTIF(Post!$A$5:$A$204,(($C$4-(WEEKDAY($C$4,1)-1))+35))&gt;=2)</formula>
    </cfRule>
    <cfRule type="expression" priority="142" dxfId="1">
      <formula>AND(MONTH((($C$4-(WEEKDAY($C$4,1)-1))+35))=MONTH($C$4),COUNTIF(Post!$A$5:$A$204,(($C$4-(WEEKDAY($C$4,1)-1))+35))=1)</formula>
    </cfRule>
    <cfRule type="expression" priority="143" dxfId="2">
      <formula>AND(MONTH((($C$4-(WEEKDAY($C$4,1)-1))+35))=MONTH($C$4),COUNTIF(Post!$A$5:$A$204,(($C$4-(WEEKDAY($C$4,1)-1))+35))=0)</formula>
    </cfRule>
  </conditionalFormatting>
  <conditionalFormatting sqref="A21">
    <cfRule type="expression" priority="144" dxfId="3">
      <formula>(($C$4-(WEEKDAY($C$4,1)-1))+35)=$C$5</formula>
    </cfRule>
  </conditionalFormatting>
  <conditionalFormatting sqref="B21:B22">
    <cfRule type="expression" priority="145" dxfId="0">
      <formula>AND(MONTH((($C$4-(WEEKDAY($C$4,1)-1))+36))=MONTH($C$4),COUNTIF(Post!$A$5:$A$204,(($C$4-(WEEKDAY($C$4,1)-1))+36))&gt;=2)</formula>
    </cfRule>
    <cfRule type="expression" priority="146" dxfId="1">
      <formula>AND(MONTH((($C$4-(WEEKDAY($C$4,1)-1))+36))=MONTH($C$4),COUNTIF(Post!$A$5:$A$204,(($C$4-(WEEKDAY($C$4,1)-1))+36))=1)</formula>
    </cfRule>
    <cfRule type="expression" priority="147" dxfId="2">
      <formula>AND(MONTH((($C$4-(WEEKDAY($C$4,1)-1))+36))=MONTH($C$4),COUNTIF(Post!$A$5:$A$204,(($C$4-(WEEKDAY($C$4,1)-1))+36))=0)</formula>
    </cfRule>
  </conditionalFormatting>
  <conditionalFormatting sqref="B21">
    <cfRule type="expression" priority="148" dxfId="3">
      <formula>(($C$4-(WEEKDAY($C$4,1)-1))+36)=$C$5</formula>
    </cfRule>
  </conditionalFormatting>
  <conditionalFormatting sqref="C21:C22">
    <cfRule type="expression" priority="149" dxfId="0">
      <formula>AND(MONTH((($C$4-(WEEKDAY($C$4,1)-1))+37))=MONTH($C$4),COUNTIF(Post!$A$5:$A$204,(($C$4-(WEEKDAY($C$4,1)-1))+37))&gt;=2)</formula>
    </cfRule>
    <cfRule type="expression" priority="150" dxfId="1">
      <formula>AND(MONTH((($C$4-(WEEKDAY($C$4,1)-1))+37))=MONTH($C$4),COUNTIF(Post!$A$5:$A$204,(($C$4-(WEEKDAY($C$4,1)-1))+37))=1)</formula>
    </cfRule>
    <cfRule type="expression" priority="151" dxfId="2">
      <formula>AND(MONTH((($C$4-(WEEKDAY($C$4,1)-1))+37))=MONTH($C$4),COUNTIF(Post!$A$5:$A$204,(($C$4-(WEEKDAY($C$4,1)-1))+37))=0)</formula>
    </cfRule>
  </conditionalFormatting>
  <conditionalFormatting sqref="C21">
    <cfRule type="expression" priority="152" dxfId="3">
      <formula>(($C$4-(WEEKDAY($C$4,1)-1))+37)=$C$5</formula>
    </cfRule>
  </conditionalFormatting>
  <conditionalFormatting sqref="D21:D22">
    <cfRule type="expression" priority="153" dxfId="0">
      <formula>AND(MONTH((($C$4-(WEEKDAY($C$4,1)-1))+38))=MONTH($C$4),COUNTIF(Post!$A$5:$A$204,(($C$4-(WEEKDAY($C$4,1)-1))+38))&gt;=2)</formula>
    </cfRule>
    <cfRule type="expression" priority="154" dxfId="1">
      <formula>AND(MONTH((($C$4-(WEEKDAY($C$4,1)-1))+38))=MONTH($C$4),COUNTIF(Post!$A$5:$A$204,(($C$4-(WEEKDAY($C$4,1)-1))+38))=1)</formula>
    </cfRule>
    <cfRule type="expression" priority="155" dxfId="2">
      <formula>AND(MONTH((($C$4-(WEEKDAY($C$4,1)-1))+38))=MONTH($C$4),COUNTIF(Post!$A$5:$A$204,(($C$4-(WEEKDAY($C$4,1)-1))+38))=0)</formula>
    </cfRule>
  </conditionalFormatting>
  <conditionalFormatting sqref="D21">
    <cfRule type="expression" priority="156" dxfId="3">
      <formula>(($C$4-(WEEKDAY($C$4,1)-1))+38)=$C$5</formula>
    </cfRule>
  </conditionalFormatting>
  <conditionalFormatting sqref="E21:E22">
    <cfRule type="expression" priority="157" dxfId="0">
      <formula>AND(MONTH((($C$4-(WEEKDAY($C$4,1)-1))+39))=MONTH($C$4),COUNTIF(Post!$A$5:$A$204,(($C$4-(WEEKDAY($C$4,1)-1))+39))&gt;=2)</formula>
    </cfRule>
    <cfRule type="expression" priority="158" dxfId="1">
      <formula>AND(MONTH((($C$4-(WEEKDAY($C$4,1)-1))+39))=MONTH($C$4),COUNTIF(Post!$A$5:$A$204,(($C$4-(WEEKDAY($C$4,1)-1))+39))=1)</formula>
    </cfRule>
    <cfRule type="expression" priority="159" dxfId="2">
      <formula>AND(MONTH((($C$4-(WEEKDAY($C$4,1)-1))+39))=MONTH($C$4),COUNTIF(Post!$A$5:$A$204,(($C$4-(WEEKDAY($C$4,1)-1))+39))=0)</formula>
    </cfRule>
  </conditionalFormatting>
  <conditionalFormatting sqref="E21">
    <cfRule type="expression" priority="160" dxfId="3">
      <formula>(($C$4-(WEEKDAY($C$4,1)-1))+39)=$C$5</formula>
    </cfRule>
  </conditionalFormatting>
  <conditionalFormatting sqref="F21:F22">
    <cfRule type="expression" priority="161" dxfId="0">
      <formula>AND(MONTH((($C$4-(WEEKDAY($C$4,1)-1))+40))=MONTH($C$4),COUNTIF(Post!$A$5:$A$204,(($C$4-(WEEKDAY($C$4,1)-1))+40))&gt;=2)</formula>
    </cfRule>
    <cfRule type="expression" priority="162" dxfId="1">
      <formula>AND(MONTH((($C$4-(WEEKDAY($C$4,1)-1))+40))=MONTH($C$4),COUNTIF(Post!$A$5:$A$204,(($C$4-(WEEKDAY($C$4,1)-1))+40))=1)</formula>
    </cfRule>
    <cfRule type="expression" priority="163" dxfId="2">
      <formula>AND(MONTH((($C$4-(WEEKDAY($C$4,1)-1))+40))=MONTH($C$4),COUNTIF(Post!$A$5:$A$204,(($C$4-(WEEKDAY($C$4,1)-1))+40))=0)</formula>
    </cfRule>
  </conditionalFormatting>
  <conditionalFormatting sqref="F21">
    <cfRule type="expression" priority="164" dxfId="3">
      <formula>(($C$4-(WEEKDAY($C$4,1)-1))+40)=$C$5</formula>
    </cfRule>
  </conditionalFormatting>
  <conditionalFormatting sqref="G21:G22">
    <cfRule type="expression" priority="165" dxfId="0">
      <formula>AND(MONTH((($C$4-(WEEKDAY($C$4,1)-1))+41))=MONTH($C$4),COUNTIF(Post!$A$5:$A$204,(($C$4-(WEEKDAY($C$4,1)-1))+41))&gt;=2)</formula>
    </cfRule>
    <cfRule type="expression" priority="166" dxfId="1">
      <formula>AND(MONTH((($C$4-(WEEKDAY($C$4,1)-1))+41))=MONTH($C$4),COUNTIF(Post!$A$5:$A$204,(($C$4-(WEEKDAY($C$4,1)-1))+41))=1)</formula>
    </cfRule>
    <cfRule type="expression" priority="167" dxfId="2">
      <formula>AND(MONTH((($C$4-(WEEKDAY($C$4,1)-1))+41))=MONTH($C$4),COUNTIF(Post!$A$5:$A$204,(($C$4-(WEEKDAY($C$4,1)-1))+41))=0)</formula>
    </cfRule>
  </conditionalFormatting>
  <conditionalFormatting sqref="G21">
    <cfRule type="expression" priority="168" dxfId="3">
      <formula>(($C$4-(WEEKDAY($C$4,1)-1))+41)=$C$5</formula>
    </cfRule>
  </conditionalFormatting>
  <conditionalFormatting sqref="J9:J15">
    <cfRule type="dataBar" priority="169">
      <dataBar showValue="1">
        <cfvo type="num" val="0"/>
        <cfvo type="max"/>
        <color rgb="00FB7185"/>
      </dataBar>
    </cfRule>
  </conditionalFormatting>
  <conditionalFormatting sqref="M26:M30">
    <cfRule type="expression" priority="170" dxfId="4">
      <formula>ABS($M26)&gt;0.1</formula>
    </cfRule>
  </conditionalFormatting>
  <dataValidations count="3">
    <dataValidation sqref="C4" showDropDown="0" showInputMessage="0" showErrorMessage="1" allowBlank="1" errorTitle="Sheetaky" error="أدخل تاريخًا صحيحًا" type="date" operator="greaterThan">
      <formula1>1</formula1>
    </dataValidation>
    <dataValidation sqref="C5" showDropDown="0" showInputMessage="0" showErrorMessage="1" allowBlank="1" errorTitle="Sheetaky" error="أدخل تاريخًا صحيحًا" type="date" operator="greaterThan">
      <formula1>1</formula1>
    </dataValidation>
    <dataValidation sqref="C6" showDropDown="0" showInputMessage="0" showErrorMessage="1" allowBlank="1" errorTitle="Sheetaky" error="أدخل رقمًا بين 0 و 200" type="whole" operator="between">
      <formula1>0</formula1>
      <formula2>200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S20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7" customWidth="1" min="4" max="4"/>
    <col width="32" customWidth="1" min="5" max="5"/>
    <col width="15" customWidth="1" min="6" max="6"/>
    <col width="12" customWidth="1" min="7" max="7"/>
    <col width="10" customWidth="1" min="8" max="8"/>
    <col width="11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  <col width="11" customWidth="1" min="16" max="16"/>
    <col width="3" customWidth="1" min="17" max="17"/>
    <col width="18" customWidth="1" min="18" max="18"/>
    <col width="10" customWidth="1" min="19" max="19"/>
  </cols>
  <sheetData>
    <row r="1" ht="36" customHeight="1">
      <c r="A1" s="32" t="inlineStr">
        <is>
          <t>المنشورات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8" customHeight="1">
      <c r="A2" s="33" t="inlineStr">
        <is>
          <t>سجّل كل منشور بتاريخه ومنصته ونوعه وحالته، وأدخل أرقام الأداء بعد النشر</t>
        </is>
      </c>
      <c r="B2" s="34" t="n"/>
      <c r="C2" s="34" t="n"/>
      <c r="D2" s="34" t="n"/>
      <c r="E2" s="34" t="n"/>
      <c r="F2" s="34" t="n"/>
      <c r="G2" s="34" t="n"/>
      <c r="H2" s="34" t="n"/>
      <c r="I2" s="34" t="n"/>
      <c r="J2" s="34" t="n"/>
      <c r="K2" s="34" t="n"/>
      <c r="L2" s="34" t="n"/>
      <c r="M2" s="34" t="n"/>
      <c r="N2" s="34" t="n"/>
      <c r="O2" s="34" t="n"/>
      <c r="P2" s="34" t="n"/>
      <c r="Q2" s="34" t="n"/>
      <c r="R2" s="34" t="n"/>
    </row>
    <row r="3"/>
    <row r="4" ht="40" customHeight="1">
      <c r="A4" s="20" t="inlineStr">
        <is>
          <t>التاريخ</t>
        </is>
      </c>
      <c r="B4" s="20" t="inlineStr">
        <is>
          <t>اليوم</t>
        </is>
      </c>
      <c r="C4" s="20" t="inlineStr">
        <is>
          <t>المنصة</t>
        </is>
      </c>
      <c r="D4" s="20" t="inlineStr">
        <is>
          <t>النوع</t>
        </is>
      </c>
      <c r="E4" s="20" t="inlineStr">
        <is>
          <t>الفكرة / الوصف</t>
        </is>
      </c>
      <c r="F4" s="20" t="inlineStr">
        <is>
          <t>المحور</t>
        </is>
      </c>
      <c r="G4" s="20" t="inlineStr">
        <is>
          <t>الحالة</t>
        </is>
      </c>
      <c r="H4" s="20" t="inlineStr">
        <is>
          <t>الظهور</t>
        </is>
      </c>
      <c r="I4" s="20" t="inlineStr">
        <is>
          <t>إعجابات</t>
        </is>
      </c>
      <c r="J4" s="20" t="inlineStr">
        <is>
          <t>تعليقات</t>
        </is>
      </c>
      <c r="K4" s="20" t="inlineStr">
        <is>
          <t>مشاركات</t>
        </is>
      </c>
      <c r="L4" s="20" t="inlineStr">
        <is>
          <t>حفظ</t>
        </is>
      </c>
      <c r="M4" s="20" t="inlineStr">
        <is>
          <t>نقرات</t>
        </is>
      </c>
      <c r="N4" s="20" t="inlineStr">
        <is>
          <t>تفاعلات</t>
        </is>
      </c>
      <c r="O4" s="20" t="inlineStr">
        <is>
          <t>معدل التفاعل</t>
        </is>
      </c>
      <c r="P4" s="20" t="inlineStr">
        <is>
          <t>المسؤول</t>
        </is>
      </c>
      <c r="R4" s="20" t="inlineStr">
        <is>
          <t>المنصة</t>
        </is>
      </c>
    </row>
    <row r="5">
      <c r="A5" s="35" t="n">
        <v>46296</v>
      </c>
      <c r="B5" s="28">
        <f>IF(A5="","",TEXT(A5,"ddd"))</f>
        <v/>
      </c>
      <c r="C5" s="36" t="inlineStr">
        <is>
          <t>إنستغرام</t>
        </is>
      </c>
      <c r="D5" s="36" t="inlineStr">
        <is>
          <t>ريلز / فيديو قصير</t>
        </is>
      </c>
      <c r="E5" s="37" t="inlineStr">
        <is>
          <t>3 أخطاء شائعة في الموضوع</t>
        </is>
      </c>
      <c r="F5" s="36" t="inlineStr">
        <is>
          <t>تعليمي</t>
        </is>
      </c>
      <c r="G5" s="36" t="inlineStr">
        <is>
          <t>منشور</t>
        </is>
      </c>
      <c r="H5" s="38" t="n">
        <v>12161</v>
      </c>
      <c r="I5" s="38" t="n">
        <v>377</v>
      </c>
      <c r="J5" s="38" t="n">
        <v>48</v>
      </c>
      <c r="K5" s="38" t="n">
        <v>73</v>
      </c>
      <c r="L5" s="38" t="n">
        <v>111</v>
      </c>
      <c r="M5" s="38" t="n">
        <v>145</v>
      </c>
      <c r="N5" s="23">
        <f>IF(H5="","",N(I5)+N(J5)+N(K5)+N(L5))</f>
        <v/>
      </c>
      <c r="O5" s="24">
        <f>IF(N(H5)&gt;0,N5/H5,"")</f>
        <v/>
      </c>
      <c r="P5" s="36" t="inlineStr">
        <is>
          <t>مها</t>
        </is>
      </c>
      <c r="R5" s="36" t="inlineStr">
        <is>
          <t>إنستغرام</t>
        </is>
      </c>
    </row>
    <row r="6">
      <c r="A6" s="35" t="n">
        <v>46297</v>
      </c>
      <c r="B6" s="28">
        <f>IF(A6="","",TEXT(A6,"ddd"))</f>
        <v/>
      </c>
      <c r="C6" s="36" t="inlineStr">
        <is>
          <t>فيسبوك</t>
        </is>
      </c>
      <c r="D6" s="36" t="inlineStr">
        <is>
          <t>نص</t>
        </is>
      </c>
      <c r="E6" s="37" t="inlineStr">
        <is>
          <t>كيف تختار المنتج المناسب</t>
        </is>
      </c>
      <c r="F6" s="36" t="inlineStr">
        <is>
          <t>تفاعلي</t>
        </is>
      </c>
      <c r="G6" s="36" t="inlineStr">
        <is>
          <t>منشور</t>
        </is>
      </c>
      <c r="H6" s="38" t="n">
        <v>4001</v>
      </c>
      <c r="I6" s="38" t="n">
        <v>58</v>
      </c>
      <c r="J6" s="38" t="n">
        <v>7</v>
      </c>
      <c r="K6" s="38" t="n">
        <v>11</v>
      </c>
      <c r="L6" s="38" t="n">
        <v>19</v>
      </c>
      <c r="M6" s="38" t="n">
        <v>48</v>
      </c>
      <c r="N6" s="23">
        <f>IF(H6="","",N(I6)+N(J6)+N(K6)+N(L6))</f>
        <v/>
      </c>
      <c r="O6" s="24">
        <f>IF(N(H6)&gt;0,N6/H6,"")</f>
        <v/>
      </c>
      <c r="P6" s="36" t="inlineStr">
        <is>
          <t>فهد</t>
        </is>
      </c>
      <c r="R6" s="36" t="inlineStr">
        <is>
          <t>تيك توك</t>
        </is>
      </c>
    </row>
    <row r="7">
      <c r="A7" s="35" t="n">
        <v>46299</v>
      </c>
      <c r="B7" s="28">
        <f>IF(A7="","",TEXT(A7,"ddd"))</f>
        <v/>
      </c>
      <c r="C7" s="36" t="inlineStr">
        <is>
          <t>إنستغرام</t>
        </is>
      </c>
      <c r="D7" s="36" t="inlineStr">
        <is>
          <t>صورة</t>
        </is>
      </c>
      <c r="E7" s="37" t="inlineStr">
        <is>
          <t>قصة نجاح عميل</t>
        </is>
      </c>
      <c r="F7" s="36" t="inlineStr">
        <is>
          <t>تعليمي</t>
        </is>
      </c>
      <c r="G7" s="36" t="inlineStr">
        <is>
          <t>منشور</t>
        </is>
      </c>
      <c r="H7" s="38" t="n">
        <v>4900</v>
      </c>
      <c r="I7" s="38" t="n">
        <v>166</v>
      </c>
      <c r="J7" s="38" t="n">
        <v>21</v>
      </c>
      <c r="K7" s="38" t="n">
        <v>32</v>
      </c>
      <c r="L7" s="38" t="n">
        <v>50</v>
      </c>
      <c r="M7" s="38" t="n">
        <v>58</v>
      </c>
      <c r="N7" s="23">
        <f>IF(H7="","",N(I7)+N(J7)+N(K7)+N(L7))</f>
        <v/>
      </c>
      <c r="O7" s="24">
        <f>IF(N(H7)&gt;0,N7/H7,"")</f>
        <v/>
      </c>
      <c r="P7" s="36" t="inlineStr">
        <is>
          <t>سارة</t>
        </is>
      </c>
      <c r="R7" s="36" t="inlineStr">
        <is>
          <t>فيسبوك</t>
        </is>
      </c>
    </row>
    <row r="8">
      <c r="A8" s="35" t="n">
        <v>46300</v>
      </c>
      <c r="B8" s="28">
        <f>IF(A8="","",TEXT(A8,"ddd"))</f>
        <v/>
      </c>
      <c r="C8" s="36" t="inlineStr">
        <is>
          <t>تيك توك</t>
        </is>
      </c>
      <c r="D8" s="36" t="inlineStr">
        <is>
          <t>ريلز / فيديو قصير</t>
        </is>
      </c>
      <c r="E8" s="37" t="inlineStr">
        <is>
          <t>عرض نهاية الأسبوع</t>
        </is>
      </c>
      <c r="F8" s="36" t="inlineStr">
        <is>
          <t>خلف الكواليس</t>
        </is>
      </c>
      <c r="G8" s="36" t="inlineStr">
        <is>
          <t>منشور</t>
        </is>
      </c>
      <c r="H8" s="38" t="n">
        <v>9945</v>
      </c>
      <c r="I8" s="38" t="n">
        <v>407</v>
      </c>
      <c r="J8" s="38" t="n">
        <v>52</v>
      </c>
      <c r="K8" s="38" t="n">
        <v>78</v>
      </c>
      <c r="L8" s="38" t="n">
        <v>120</v>
      </c>
      <c r="M8" s="38" t="n">
        <v>119</v>
      </c>
      <c r="N8" s="23">
        <f>IF(H8="","",N(I8)+N(J8)+N(K8)+N(L8))</f>
        <v/>
      </c>
      <c r="O8" s="24">
        <f>IF(N(H8)&gt;0,N8/H8,"")</f>
        <v/>
      </c>
      <c r="P8" s="36" t="inlineStr">
        <is>
          <t>مها</t>
        </is>
      </c>
      <c r="R8" s="36" t="inlineStr">
        <is>
          <t>لينكدإن</t>
        </is>
      </c>
    </row>
    <row r="9">
      <c r="A9" s="35" t="n">
        <v>46301</v>
      </c>
      <c r="B9" s="28">
        <f>IF(A9="","",TEXT(A9,"ddd"))</f>
        <v/>
      </c>
      <c r="C9" s="36" t="inlineStr">
        <is>
          <t>إنستغرام</t>
        </is>
      </c>
      <c r="D9" s="36" t="inlineStr">
        <is>
          <t>كاروسيل</t>
        </is>
      </c>
      <c r="E9" s="37" t="inlineStr">
        <is>
          <t>سؤال الأسبوع للمتابعين</t>
        </is>
      </c>
      <c r="F9" s="36" t="inlineStr">
        <is>
          <t>ترويجي</t>
        </is>
      </c>
      <c r="G9" s="36" t="inlineStr">
        <is>
          <t>منشور</t>
        </is>
      </c>
      <c r="H9" s="38" t="n">
        <v>5131</v>
      </c>
      <c r="I9" s="38" t="n">
        <v>127</v>
      </c>
      <c r="J9" s="38" t="n">
        <v>16</v>
      </c>
      <c r="K9" s="38" t="n">
        <v>24</v>
      </c>
      <c r="L9" s="38" t="n">
        <v>38</v>
      </c>
      <c r="M9" s="38" t="n">
        <v>61</v>
      </c>
      <c r="N9" s="23">
        <f>IF(H9="","",N(I9)+N(J9)+N(K9)+N(L9))</f>
        <v/>
      </c>
      <c r="O9" s="24">
        <f>IF(N(H9)&gt;0,N9/H9,"")</f>
        <v/>
      </c>
      <c r="P9" s="36" t="inlineStr">
        <is>
          <t>فهد</t>
        </is>
      </c>
      <c r="R9" s="36" t="inlineStr">
        <is>
          <t>إكس</t>
        </is>
      </c>
    </row>
    <row r="10">
      <c r="A10" s="35" t="n">
        <v>46301</v>
      </c>
      <c r="B10" s="28">
        <f>IF(A10="","",TEXT(A10,"ddd"))</f>
        <v/>
      </c>
      <c r="C10" s="36" t="inlineStr">
        <is>
          <t>لينكدإن</t>
        </is>
      </c>
      <c r="D10" s="36" t="inlineStr">
        <is>
          <t>كاروسيل</t>
        </is>
      </c>
      <c r="E10" s="37" t="inlineStr">
        <is>
          <t>جولة في الورشة</t>
        </is>
      </c>
      <c r="F10" s="36" t="inlineStr">
        <is>
          <t>تعليمي</t>
        </is>
      </c>
      <c r="G10" s="36" t="inlineStr">
        <is>
          <t>منشور</t>
        </is>
      </c>
      <c r="H10" s="38" t="n">
        <v>2604</v>
      </c>
      <c r="I10" s="38" t="n">
        <v>40</v>
      </c>
      <c r="J10" s="38" t="n">
        <v>5</v>
      </c>
      <c r="K10" s="38" t="n">
        <v>7</v>
      </c>
      <c r="L10" s="38" t="n">
        <v>13</v>
      </c>
      <c r="M10" s="38" t="n">
        <v>31</v>
      </c>
      <c r="N10" s="23">
        <f>IF(H10="","",N(I10)+N(J10)+N(K10)+N(L10))</f>
        <v/>
      </c>
      <c r="O10" s="24">
        <f>IF(N(H10)&gt;0,N10/H10,"")</f>
        <v/>
      </c>
      <c r="P10" s="36" t="inlineStr">
        <is>
          <t>سارة</t>
        </is>
      </c>
      <c r="R10" s="36" t="inlineStr">
        <is>
          <t>يوتيوب</t>
        </is>
      </c>
    </row>
    <row r="11">
      <c r="A11" s="35" t="n">
        <v>46302</v>
      </c>
      <c r="B11" s="28">
        <f>IF(A11="","",TEXT(A11,"ddd"))</f>
        <v/>
      </c>
      <c r="C11" s="36" t="inlineStr">
        <is>
          <t>تيك توك</t>
        </is>
      </c>
      <c r="D11" s="36" t="inlineStr">
        <is>
          <t>ريلز / فيديو قصير</t>
        </is>
      </c>
      <c r="E11" s="37" t="inlineStr">
        <is>
          <t>نصيحة سريعة في دقيقة</t>
        </is>
      </c>
      <c r="F11" s="36" t="inlineStr">
        <is>
          <t>آراء العملاء</t>
        </is>
      </c>
      <c r="G11" s="36" t="inlineStr">
        <is>
          <t>منشور</t>
        </is>
      </c>
      <c r="H11" s="38" t="n">
        <v>11799</v>
      </c>
      <c r="I11" s="38" t="n">
        <v>475</v>
      </c>
      <c r="J11" s="38" t="n">
        <v>61</v>
      </c>
      <c r="K11" s="38" t="n">
        <v>92</v>
      </c>
      <c r="L11" s="38" t="n">
        <v>139</v>
      </c>
      <c r="M11" s="38" t="n">
        <v>141</v>
      </c>
      <c r="N11" s="23">
        <f>IF(H11="","",N(I11)+N(J11)+N(K11)+N(L11))</f>
        <v/>
      </c>
      <c r="O11" s="24">
        <f>IF(N(H11)&gt;0,N11/H11,"")</f>
        <v/>
      </c>
      <c r="P11" s="36" t="inlineStr">
        <is>
          <t>مها</t>
        </is>
      </c>
      <c r="R11" s="36" t="inlineStr">
        <is>
          <t>سناب شات</t>
        </is>
      </c>
    </row>
    <row r="12">
      <c r="A12" s="35" t="n">
        <v>46302</v>
      </c>
      <c r="B12" s="28">
        <f>IF(A12="","",TEXT(A12,"ddd"))</f>
        <v/>
      </c>
      <c r="C12" s="36" t="inlineStr">
        <is>
          <t>فيسبوك</t>
        </is>
      </c>
      <c r="D12" s="36" t="inlineStr">
        <is>
          <t>نص</t>
        </is>
      </c>
      <c r="E12" s="37" t="inlineStr">
        <is>
          <t>قبل وبعد</t>
        </is>
      </c>
      <c r="F12" s="36" t="inlineStr">
        <is>
          <t>تفاعلي</t>
        </is>
      </c>
      <c r="G12" s="36" t="inlineStr">
        <is>
          <t>منشور</t>
        </is>
      </c>
      <c r="H12" s="38" t="n">
        <v>4621</v>
      </c>
      <c r="I12" s="38" t="n">
        <v>80</v>
      </c>
      <c r="J12" s="38" t="n">
        <v>10</v>
      </c>
      <c r="K12" s="38" t="n">
        <v>15</v>
      </c>
      <c r="L12" s="38" t="n">
        <v>25</v>
      </c>
      <c r="M12" s="38" t="n">
        <v>55</v>
      </c>
      <c r="N12" s="23">
        <f>IF(H12="","",N(I12)+N(J12)+N(K12)+N(L12))</f>
        <v/>
      </c>
      <c r="O12" s="24">
        <f>IF(N(H12)&gt;0,N12/H12,"")</f>
        <v/>
      </c>
      <c r="P12" s="36" t="inlineStr">
        <is>
          <t>فهد</t>
        </is>
      </c>
    </row>
    <row r="13" ht="30" customHeight="1">
      <c r="A13" s="35" t="n">
        <v>46303</v>
      </c>
      <c r="B13" s="28">
        <f>IF(A13="","",TEXT(A13,"ddd"))</f>
        <v/>
      </c>
      <c r="C13" s="36" t="inlineStr">
        <is>
          <t>إنستغرام</t>
        </is>
      </c>
      <c r="D13" s="36" t="inlineStr">
        <is>
          <t>صورة</t>
        </is>
      </c>
      <c r="E13" s="37" t="inlineStr">
        <is>
          <t>الأسئلة الشائعة</t>
        </is>
      </c>
      <c r="F13" s="36" t="inlineStr">
        <is>
          <t>تعليمي</t>
        </is>
      </c>
      <c r="G13" s="36" t="inlineStr">
        <is>
          <t>منشور</t>
        </is>
      </c>
      <c r="H13" s="38" t="n">
        <v>7124</v>
      </c>
      <c r="I13" s="38" t="n">
        <v>284</v>
      </c>
      <c r="J13" s="38" t="n">
        <v>36</v>
      </c>
      <c r="K13" s="38" t="n">
        <v>55</v>
      </c>
      <c r="L13" s="38" t="n">
        <v>84</v>
      </c>
      <c r="M13" s="38" t="n">
        <v>85</v>
      </c>
      <c r="N13" s="23">
        <f>IF(H13="","",N(I13)+N(J13)+N(K13)+N(L13))</f>
        <v/>
      </c>
      <c r="O13" s="24">
        <f>IF(N(H13)&gt;0,N13/H13,"")</f>
        <v/>
      </c>
      <c r="P13" s="36" t="inlineStr">
        <is>
          <t>سارة</t>
        </is>
      </c>
      <c r="R13" s="20" t="inlineStr">
        <is>
          <t>نوع المحتوى</t>
        </is>
      </c>
    </row>
    <row r="14">
      <c r="A14" s="35" t="n">
        <v>46304</v>
      </c>
      <c r="B14" s="28">
        <f>IF(A14="","",TEXT(A14,"ddd"))</f>
        <v/>
      </c>
      <c r="C14" s="36" t="inlineStr">
        <is>
          <t>فيسبوك</t>
        </is>
      </c>
      <c r="D14" s="36" t="inlineStr">
        <is>
          <t>نص</t>
        </is>
      </c>
      <c r="E14" s="37" t="inlineStr">
        <is>
          <t>معلومة لم تكن تعرفها</t>
        </is>
      </c>
      <c r="F14" s="36" t="inlineStr">
        <is>
          <t>تفاعلي</t>
        </is>
      </c>
      <c r="G14" s="36" t="inlineStr">
        <is>
          <t>منشور</t>
        </is>
      </c>
      <c r="H14" s="38" t="n">
        <v>3787</v>
      </c>
      <c r="I14" s="38" t="n">
        <v>77</v>
      </c>
      <c r="J14" s="38" t="n">
        <v>10</v>
      </c>
      <c r="K14" s="38" t="n">
        <v>15</v>
      </c>
      <c r="L14" s="38" t="n">
        <v>23</v>
      </c>
      <c r="M14" s="38" t="n">
        <v>45</v>
      </c>
      <c r="N14" s="23">
        <f>IF(H14="","",N(I14)+N(J14)+N(K14)+N(L14))</f>
        <v/>
      </c>
      <c r="O14" s="24">
        <f>IF(N(H14)&gt;0,N14/H14,"")</f>
        <v/>
      </c>
      <c r="P14" s="36" t="inlineStr">
        <is>
          <t>مها</t>
        </is>
      </c>
      <c r="R14" s="36" t="inlineStr">
        <is>
          <t>ريلز / فيديو قصير</t>
        </is>
      </c>
    </row>
    <row r="15">
      <c r="A15" s="35" t="n">
        <v>46306</v>
      </c>
      <c r="B15" s="28">
        <f>IF(A15="","",TEXT(A15,"ddd"))</f>
        <v/>
      </c>
      <c r="C15" s="36" t="inlineStr">
        <is>
          <t>إنستغرام</t>
        </is>
      </c>
      <c r="D15" s="36" t="inlineStr">
        <is>
          <t>كاروسيل</t>
        </is>
      </c>
      <c r="E15" s="37" t="inlineStr">
        <is>
          <t>تقييم من عميل</t>
        </is>
      </c>
      <c r="F15" s="36" t="inlineStr">
        <is>
          <t>تعليمي</t>
        </is>
      </c>
      <c r="G15" s="36" t="inlineStr">
        <is>
          <t>منشور</t>
        </is>
      </c>
      <c r="H15" s="38" t="n">
        <v>9565</v>
      </c>
      <c r="I15" s="38" t="n">
        <v>224</v>
      </c>
      <c r="J15" s="38" t="n">
        <v>28</v>
      </c>
      <c r="K15" s="38" t="n">
        <v>43</v>
      </c>
      <c r="L15" s="38" t="n">
        <v>67</v>
      </c>
      <c r="M15" s="38" t="n">
        <v>114</v>
      </c>
      <c r="N15" s="23">
        <f>IF(H15="","",N(I15)+N(J15)+N(K15)+N(L15))</f>
        <v/>
      </c>
      <c r="O15" s="24">
        <f>IF(N(H15)&gt;0,N15/H15,"")</f>
        <v/>
      </c>
      <c r="P15" s="36" t="inlineStr">
        <is>
          <t>فهد</t>
        </is>
      </c>
      <c r="R15" s="36" t="inlineStr">
        <is>
          <t>كاروسيل</t>
        </is>
      </c>
    </row>
    <row r="16">
      <c r="A16" s="35" t="n">
        <v>46307</v>
      </c>
      <c r="B16" s="28">
        <f>IF(A16="","",TEXT(A16,"ddd"))</f>
        <v/>
      </c>
      <c r="C16" s="36" t="inlineStr">
        <is>
          <t>تيك توك</t>
        </is>
      </c>
      <c r="D16" s="36" t="inlineStr">
        <is>
          <t>ريلز / فيديو قصير</t>
        </is>
      </c>
      <c r="E16" s="37" t="inlineStr">
        <is>
          <t>إعلان منتج جديد</t>
        </is>
      </c>
      <c r="F16" s="36" t="inlineStr">
        <is>
          <t>خلف الكواليس</t>
        </is>
      </c>
      <c r="G16" s="36" t="inlineStr">
        <is>
          <t>منشور</t>
        </is>
      </c>
      <c r="H16" s="38" t="n">
        <v>10833</v>
      </c>
      <c r="I16" s="38" t="n">
        <v>492</v>
      </c>
      <c r="J16" s="38" t="n">
        <v>63</v>
      </c>
      <c r="K16" s="38" t="n">
        <v>95</v>
      </c>
      <c r="L16" s="38" t="n">
        <v>144</v>
      </c>
      <c r="M16" s="38" t="n">
        <v>129</v>
      </c>
      <c r="N16" s="23">
        <f>IF(H16="","",N(I16)+N(J16)+N(K16)+N(L16))</f>
        <v/>
      </c>
      <c r="O16" s="24">
        <f>IF(N(H16)&gt;0,N16/H16,"")</f>
        <v/>
      </c>
      <c r="P16" s="36" t="inlineStr">
        <is>
          <t>سارة</t>
        </is>
      </c>
      <c r="R16" s="36" t="inlineStr">
        <is>
          <t>صورة</t>
        </is>
      </c>
    </row>
    <row r="17">
      <c r="A17" s="35" t="n">
        <v>46308</v>
      </c>
      <c r="B17" s="28">
        <f>IF(A17="","",TEXT(A17,"ddd"))</f>
        <v/>
      </c>
      <c r="C17" s="36" t="inlineStr">
        <is>
          <t>إنستغرام</t>
        </is>
      </c>
      <c r="D17" s="36" t="inlineStr">
        <is>
          <t>ريلز / فيديو قصير</t>
        </is>
      </c>
      <c r="E17" s="37" t="inlineStr">
        <is>
          <t>3 أخطاء شائعة في الموضوع</t>
        </is>
      </c>
      <c r="F17" s="36" t="inlineStr">
        <is>
          <t>ترويجي</t>
        </is>
      </c>
      <c r="G17" s="36" t="inlineStr">
        <is>
          <t>منشور</t>
        </is>
      </c>
      <c r="H17" s="38" t="n">
        <v>8968</v>
      </c>
      <c r="I17" s="38" t="n">
        <v>239</v>
      </c>
      <c r="J17" s="38" t="n">
        <v>30</v>
      </c>
      <c r="K17" s="38" t="n">
        <v>46</v>
      </c>
      <c r="L17" s="38" t="n">
        <v>72</v>
      </c>
      <c r="M17" s="38" t="n">
        <v>107</v>
      </c>
      <c r="N17" s="23">
        <f>IF(H17="","",N(I17)+N(J17)+N(K17)+N(L17))</f>
        <v/>
      </c>
      <c r="O17" s="24">
        <f>IF(N(H17)&gt;0,N17/H17,"")</f>
        <v/>
      </c>
      <c r="P17" s="36" t="inlineStr">
        <is>
          <t>مها</t>
        </is>
      </c>
      <c r="R17" s="36" t="inlineStr">
        <is>
          <t>ستوري</t>
        </is>
      </c>
    </row>
    <row r="18">
      <c r="A18" s="35" t="n">
        <v>46308</v>
      </c>
      <c r="B18" s="28">
        <f>IF(A18="","",TEXT(A18,"ddd"))</f>
        <v/>
      </c>
      <c r="C18" s="36" t="inlineStr">
        <is>
          <t>لينكدإن</t>
        </is>
      </c>
      <c r="D18" s="36" t="inlineStr">
        <is>
          <t>كاروسيل</t>
        </is>
      </c>
      <c r="E18" s="37" t="inlineStr">
        <is>
          <t>كيف تختار المنتج المناسب</t>
        </is>
      </c>
      <c r="F18" s="36" t="inlineStr">
        <is>
          <t>تعليمي</t>
        </is>
      </c>
      <c r="G18" s="36" t="inlineStr">
        <is>
          <t>منشور</t>
        </is>
      </c>
      <c r="H18" s="38" t="n">
        <v>1445</v>
      </c>
      <c r="I18" s="38" t="n">
        <v>30</v>
      </c>
      <c r="J18" s="38" t="n">
        <v>3</v>
      </c>
      <c r="K18" s="38" t="n">
        <v>5</v>
      </c>
      <c r="L18" s="38" t="n">
        <v>11</v>
      </c>
      <c r="M18" s="38" t="n">
        <v>17</v>
      </c>
      <c r="N18" s="23">
        <f>IF(H18="","",N(I18)+N(J18)+N(K18)+N(L18))</f>
        <v/>
      </c>
      <c r="O18" s="24">
        <f>IF(N(H18)&gt;0,N18/H18,"")</f>
        <v/>
      </c>
      <c r="P18" s="36" t="inlineStr">
        <is>
          <t>فهد</t>
        </is>
      </c>
      <c r="R18" s="36" t="inlineStr">
        <is>
          <t>نص</t>
        </is>
      </c>
    </row>
    <row r="19">
      <c r="A19" s="35" t="n">
        <v>46309</v>
      </c>
      <c r="B19" s="28">
        <f>IF(A19="","",TEXT(A19,"ddd"))</f>
        <v/>
      </c>
      <c r="C19" s="36" t="inlineStr">
        <is>
          <t>تيك توك</t>
        </is>
      </c>
      <c r="D19" s="36" t="inlineStr">
        <is>
          <t>ريلز / فيديو قصير</t>
        </is>
      </c>
      <c r="E19" s="37" t="inlineStr">
        <is>
          <t>قصة نجاح عميل</t>
        </is>
      </c>
      <c r="F19" s="36" t="inlineStr">
        <is>
          <t>آراء العملاء</t>
        </is>
      </c>
      <c r="G19" s="36" t="inlineStr">
        <is>
          <t>منشور</t>
        </is>
      </c>
      <c r="H19" s="38" t="n">
        <v>20299</v>
      </c>
      <c r="I19" s="38" t="n">
        <v>784</v>
      </c>
      <c r="J19" s="38" t="n">
        <v>101</v>
      </c>
      <c r="K19" s="38" t="n">
        <v>151</v>
      </c>
      <c r="L19" s="38" t="n">
        <v>229</v>
      </c>
      <c r="M19" s="38" t="n">
        <v>243</v>
      </c>
      <c r="N19" s="23">
        <f>IF(H19="","",N(I19)+N(J19)+N(K19)+N(L19))</f>
        <v/>
      </c>
      <c r="O19" s="24">
        <f>IF(N(H19)&gt;0,N19/H19,"")</f>
        <v/>
      </c>
      <c r="P19" s="36" t="inlineStr">
        <is>
          <t>سارة</t>
        </is>
      </c>
      <c r="R19" s="36" t="inlineStr">
        <is>
          <t>بث مباشر</t>
        </is>
      </c>
    </row>
    <row r="20">
      <c r="A20" s="35" t="n">
        <v>46309</v>
      </c>
      <c r="B20" s="28">
        <f>IF(A20="","",TEXT(A20,"ddd"))</f>
        <v/>
      </c>
      <c r="C20" s="36" t="inlineStr">
        <is>
          <t>فيسبوك</t>
        </is>
      </c>
      <c r="D20" s="36" t="inlineStr">
        <is>
          <t>نص</t>
        </is>
      </c>
      <c r="E20" s="37" t="inlineStr">
        <is>
          <t>عرض نهاية الأسبوع</t>
        </is>
      </c>
      <c r="F20" s="36" t="inlineStr">
        <is>
          <t>تفاعلي</t>
        </is>
      </c>
      <c r="G20" s="36" t="inlineStr">
        <is>
          <t>منشور</t>
        </is>
      </c>
      <c r="H20" s="38" t="n">
        <v>3926</v>
      </c>
      <c r="I20" s="38" t="n">
        <v>66</v>
      </c>
      <c r="J20" s="38" t="n">
        <v>8</v>
      </c>
      <c r="K20" s="38" t="n">
        <v>12</v>
      </c>
      <c r="L20" s="38" t="n">
        <v>22</v>
      </c>
      <c r="M20" s="38" t="n">
        <v>47</v>
      </c>
      <c r="N20" s="23">
        <f>IF(H20="","",N(I20)+N(J20)+N(K20)+N(L20))</f>
        <v/>
      </c>
      <c r="O20" s="24">
        <f>IF(N(H20)&gt;0,N20/H20,"")</f>
        <v/>
      </c>
      <c r="P20" s="36" t="inlineStr">
        <is>
          <t>مها</t>
        </is>
      </c>
    </row>
    <row r="21" ht="30" customHeight="1">
      <c r="A21" s="35" t="n">
        <v>46310</v>
      </c>
      <c r="B21" s="28">
        <f>IF(A21="","",TEXT(A21,"ddd"))</f>
        <v/>
      </c>
      <c r="C21" s="36" t="inlineStr">
        <is>
          <t>إنستغرام</t>
        </is>
      </c>
      <c r="D21" s="36" t="inlineStr">
        <is>
          <t>كاروسيل</t>
        </is>
      </c>
      <c r="E21" s="37" t="inlineStr">
        <is>
          <t>سؤال الأسبوع للمتابعين</t>
        </is>
      </c>
      <c r="F21" s="36" t="inlineStr">
        <is>
          <t>تعليمي</t>
        </is>
      </c>
      <c r="G21" s="36" t="inlineStr">
        <is>
          <t>منشور</t>
        </is>
      </c>
      <c r="H21" s="38" t="n">
        <v>6440</v>
      </c>
      <c r="I21" s="38" t="n">
        <v>217</v>
      </c>
      <c r="J21" s="38" t="n">
        <v>28</v>
      </c>
      <c r="K21" s="38" t="n">
        <v>42</v>
      </c>
      <c r="L21" s="38" t="n">
        <v>63</v>
      </c>
      <c r="M21" s="38" t="n">
        <v>77</v>
      </c>
      <c r="N21" s="23">
        <f>IF(H21="","",N(I21)+N(J21)+N(K21)+N(L21))</f>
        <v/>
      </c>
      <c r="O21" s="24">
        <f>IF(N(H21)&gt;0,N21/H21,"")</f>
        <v/>
      </c>
      <c r="P21" s="36" t="inlineStr">
        <is>
          <t>فهد</t>
        </is>
      </c>
      <c r="R21" s="20" t="inlineStr">
        <is>
          <t>محور المحتوى</t>
        </is>
      </c>
      <c r="S21" s="20" t="inlineStr">
        <is>
          <t>هدف %</t>
        </is>
      </c>
    </row>
    <row r="22">
      <c r="A22" s="35" t="n">
        <v>46311</v>
      </c>
      <c r="B22" s="28">
        <f>IF(A22="","",TEXT(A22,"ddd"))</f>
        <v/>
      </c>
      <c r="C22" s="36" t="inlineStr">
        <is>
          <t>فيسبوك</t>
        </is>
      </c>
      <c r="D22" s="36" t="inlineStr">
        <is>
          <t>نص</t>
        </is>
      </c>
      <c r="E22" s="37" t="inlineStr">
        <is>
          <t>جولة في الورشة</t>
        </is>
      </c>
      <c r="F22" s="36" t="inlineStr">
        <is>
          <t>تفاعلي</t>
        </is>
      </c>
      <c r="G22" s="36" t="inlineStr">
        <is>
          <t>منشور</t>
        </is>
      </c>
      <c r="H22" s="38" t="n">
        <v>4464</v>
      </c>
      <c r="I22" s="38" t="n">
        <v>65</v>
      </c>
      <c r="J22" s="38" t="n">
        <v>8</v>
      </c>
      <c r="K22" s="38" t="n">
        <v>12</v>
      </c>
      <c r="L22" s="38" t="n">
        <v>21</v>
      </c>
      <c r="M22" s="38" t="n">
        <v>53</v>
      </c>
      <c r="N22" s="23">
        <f>IF(H22="","",N(I22)+N(J22)+N(K22)+N(L22))</f>
        <v/>
      </c>
      <c r="O22" s="24">
        <f>IF(N(H22)&gt;0,N22/H22,"")</f>
        <v/>
      </c>
      <c r="P22" s="36" t="inlineStr">
        <is>
          <t>سارة</t>
        </is>
      </c>
      <c r="R22" s="36" t="inlineStr">
        <is>
          <t>تعليمي</t>
        </is>
      </c>
      <c r="S22" s="39" t="n">
        <v>0.35</v>
      </c>
    </row>
    <row r="23">
      <c r="A23" s="35" t="n">
        <v>46313</v>
      </c>
      <c r="B23" s="28">
        <f>IF(A23="","",TEXT(A23,"ddd"))</f>
        <v/>
      </c>
      <c r="C23" s="36" t="inlineStr">
        <is>
          <t>إنستغرام</t>
        </is>
      </c>
      <c r="D23" s="36" t="inlineStr">
        <is>
          <t>ريلز / فيديو قصير</t>
        </is>
      </c>
      <c r="E23" s="37" t="inlineStr">
        <is>
          <t>نصيحة سريعة في دقيقة</t>
        </is>
      </c>
      <c r="F23" s="36" t="inlineStr">
        <is>
          <t>تعليمي</t>
        </is>
      </c>
      <c r="G23" s="36" t="inlineStr">
        <is>
          <t>منشور</t>
        </is>
      </c>
      <c r="H23" s="38" t="n">
        <v>9611</v>
      </c>
      <c r="I23" s="38" t="n">
        <v>374</v>
      </c>
      <c r="J23" s="38" t="n">
        <v>48</v>
      </c>
      <c r="K23" s="38" t="n">
        <v>72</v>
      </c>
      <c r="L23" s="38" t="n">
        <v>110</v>
      </c>
      <c r="M23" s="38" t="n">
        <v>115</v>
      </c>
      <c r="N23" s="23">
        <f>IF(H23="","",N(I23)+N(J23)+N(K23)+N(L23))</f>
        <v/>
      </c>
      <c r="O23" s="24">
        <f>IF(N(H23)&gt;0,N23/H23,"")</f>
        <v/>
      </c>
      <c r="P23" s="36" t="inlineStr">
        <is>
          <t>مها</t>
        </is>
      </c>
      <c r="R23" s="36" t="inlineStr">
        <is>
          <t>ترويجي</t>
        </is>
      </c>
      <c r="S23" s="39" t="n">
        <v>0.2</v>
      </c>
    </row>
    <row r="24">
      <c r="A24" s="35" t="n">
        <v>46314</v>
      </c>
      <c r="B24" s="28">
        <f>IF(A24="","",TEXT(A24,"ddd"))</f>
        <v/>
      </c>
      <c r="C24" s="36" t="inlineStr">
        <is>
          <t>تيك توك</t>
        </is>
      </c>
      <c r="D24" s="36" t="inlineStr">
        <is>
          <t>ريلز / فيديو قصير</t>
        </is>
      </c>
      <c r="E24" s="37" t="inlineStr">
        <is>
          <t>قبل وبعد</t>
        </is>
      </c>
      <c r="F24" s="36" t="inlineStr">
        <is>
          <t>خلف الكواليس</t>
        </is>
      </c>
      <c r="G24" s="36" t="inlineStr">
        <is>
          <t>منشور</t>
        </is>
      </c>
      <c r="H24" s="38" t="n">
        <v>17970</v>
      </c>
      <c r="I24" s="38" t="n">
        <v>695</v>
      </c>
      <c r="J24" s="38" t="n">
        <v>89</v>
      </c>
      <c r="K24" s="38" t="n">
        <v>134</v>
      </c>
      <c r="L24" s="38" t="n">
        <v>204</v>
      </c>
      <c r="M24" s="38" t="n">
        <v>215</v>
      </c>
      <c r="N24" s="23">
        <f>IF(H24="","",N(I24)+N(J24)+N(K24)+N(L24))</f>
        <v/>
      </c>
      <c r="O24" s="24">
        <f>IF(N(H24)&gt;0,N24/H24,"")</f>
        <v/>
      </c>
      <c r="P24" s="36" t="inlineStr">
        <is>
          <t>فهد</t>
        </is>
      </c>
      <c r="R24" s="36" t="inlineStr">
        <is>
          <t>تفاعلي</t>
        </is>
      </c>
      <c r="S24" s="39" t="n">
        <v>0.2</v>
      </c>
    </row>
    <row r="25">
      <c r="A25" s="35" t="n">
        <v>46315</v>
      </c>
      <c r="B25" s="28">
        <f>IF(A25="","",TEXT(A25,"ddd"))</f>
        <v/>
      </c>
      <c r="C25" s="36" t="inlineStr">
        <is>
          <t>إنستغرام</t>
        </is>
      </c>
      <c r="D25" s="36" t="inlineStr">
        <is>
          <t>صورة</t>
        </is>
      </c>
      <c r="E25" s="37" t="inlineStr">
        <is>
          <t>الأسئلة الشائعة</t>
        </is>
      </c>
      <c r="F25" s="36" t="inlineStr">
        <is>
          <t>ترويجي</t>
        </is>
      </c>
      <c r="G25" s="36" t="inlineStr">
        <is>
          <t>منشور</t>
        </is>
      </c>
      <c r="H25" s="38" t="n">
        <v>5020</v>
      </c>
      <c r="I25" s="38" t="n">
        <v>125</v>
      </c>
      <c r="J25" s="38" t="n">
        <v>16</v>
      </c>
      <c r="K25" s="38" t="n">
        <v>24</v>
      </c>
      <c r="L25" s="38" t="n">
        <v>38</v>
      </c>
      <c r="M25" s="38" t="n">
        <v>60</v>
      </c>
      <c r="N25" s="23">
        <f>IF(H25="","",N(I25)+N(J25)+N(K25)+N(L25))</f>
        <v/>
      </c>
      <c r="O25" s="24">
        <f>IF(N(H25)&gt;0,N25/H25,"")</f>
        <v/>
      </c>
      <c r="P25" s="36" t="inlineStr">
        <is>
          <t>سارة</t>
        </is>
      </c>
      <c r="R25" s="36" t="inlineStr">
        <is>
          <t>خلف الكواليس</t>
        </is>
      </c>
      <c r="S25" s="39" t="n">
        <v>0.15</v>
      </c>
    </row>
    <row r="26">
      <c r="A26" s="35" t="n">
        <v>46315</v>
      </c>
      <c r="B26" s="28">
        <f>IF(A26="","",TEXT(A26,"ddd"))</f>
        <v/>
      </c>
      <c r="C26" s="36" t="inlineStr">
        <is>
          <t>لينكدإن</t>
        </is>
      </c>
      <c r="D26" s="36" t="inlineStr">
        <is>
          <t>كاروسيل</t>
        </is>
      </c>
      <c r="E26" s="37" t="inlineStr">
        <is>
          <t>معلومة لم تكن تعرفها</t>
        </is>
      </c>
      <c r="F26" s="36" t="inlineStr">
        <is>
          <t>تعليمي</t>
        </is>
      </c>
      <c r="G26" s="36" t="inlineStr">
        <is>
          <t>منشور</t>
        </is>
      </c>
      <c r="H26" s="38" t="n">
        <v>1500</v>
      </c>
      <c r="I26" s="38" t="n">
        <v>22</v>
      </c>
      <c r="J26" s="38" t="n">
        <v>2</v>
      </c>
      <c r="K26" s="38" t="n">
        <v>4</v>
      </c>
      <c r="L26" s="38" t="n">
        <v>8</v>
      </c>
      <c r="M26" s="38" t="n">
        <v>18</v>
      </c>
      <c r="N26" s="23">
        <f>IF(H26="","",N(I26)+N(J26)+N(K26)+N(L26))</f>
        <v/>
      </c>
      <c r="O26" s="24">
        <f>IF(N(H26)&gt;0,N26/H26,"")</f>
        <v/>
      </c>
      <c r="P26" s="36" t="inlineStr">
        <is>
          <t>مها</t>
        </is>
      </c>
      <c r="R26" s="36" t="inlineStr">
        <is>
          <t>آراء العملاء</t>
        </is>
      </c>
      <c r="S26" s="39" t="n">
        <v>0.1</v>
      </c>
    </row>
    <row r="27">
      <c r="A27" s="35" t="n">
        <v>46316</v>
      </c>
      <c r="B27" s="28">
        <f>IF(A27="","",TEXT(A27,"ddd"))</f>
        <v/>
      </c>
      <c r="C27" s="36" t="inlineStr">
        <is>
          <t>تيك توك</t>
        </is>
      </c>
      <c r="D27" s="36" t="inlineStr">
        <is>
          <t>ريلز / فيديو قصير</t>
        </is>
      </c>
      <c r="E27" s="37" t="inlineStr">
        <is>
          <t>تقييم من عميل</t>
        </is>
      </c>
      <c r="F27" s="36" t="inlineStr">
        <is>
          <t>آراء العملاء</t>
        </is>
      </c>
      <c r="G27" s="36" t="inlineStr">
        <is>
          <t>منشور</t>
        </is>
      </c>
      <c r="H27" s="38" t="n">
        <v>11405</v>
      </c>
      <c r="I27" s="38" t="n">
        <v>588</v>
      </c>
      <c r="J27" s="38" t="n">
        <v>75</v>
      </c>
      <c r="K27" s="38" t="n">
        <v>113</v>
      </c>
      <c r="L27" s="38" t="n">
        <v>173</v>
      </c>
      <c r="M27" s="38" t="n">
        <v>136</v>
      </c>
      <c r="N27" s="23">
        <f>IF(H27="","",N(I27)+N(J27)+N(K27)+N(L27))</f>
        <v/>
      </c>
      <c r="O27" s="24">
        <f>IF(N(H27)&gt;0,N27/H27,"")</f>
        <v/>
      </c>
      <c r="P27" s="36" t="inlineStr">
        <is>
          <t>فهد</t>
        </is>
      </c>
    </row>
    <row r="28" ht="30" customHeight="1">
      <c r="A28" s="35" t="n">
        <v>46316</v>
      </c>
      <c r="B28" s="28">
        <f>IF(A28="","",TEXT(A28,"ddd"))</f>
        <v/>
      </c>
      <c r="C28" s="36" t="inlineStr">
        <is>
          <t>فيسبوك</t>
        </is>
      </c>
      <c r="D28" s="36" t="inlineStr">
        <is>
          <t>نص</t>
        </is>
      </c>
      <c r="E28" s="37" t="inlineStr">
        <is>
          <t>إعلان منتج جديد</t>
        </is>
      </c>
      <c r="F28" s="36" t="inlineStr">
        <is>
          <t>تفاعلي</t>
        </is>
      </c>
      <c r="G28" s="36" t="inlineStr">
        <is>
          <t>منشور</t>
        </is>
      </c>
      <c r="H28" s="38" t="n">
        <v>4126</v>
      </c>
      <c r="I28" s="38" t="n">
        <v>56</v>
      </c>
      <c r="J28" s="38" t="n">
        <v>7</v>
      </c>
      <c r="K28" s="38" t="n">
        <v>10</v>
      </c>
      <c r="L28" s="38" t="n">
        <v>18</v>
      </c>
      <c r="M28" s="38" t="n">
        <v>49</v>
      </c>
      <c r="N28" s="23">
        <f>IF(H28="","",N(I28)+N(J28)+N(K28)+N(L28))</f>
        <v/>
      </c>
      <c r="O28" s="24">
        <f>IF(N(H28)&gt;0,N28/H28,"")</f>
        <v/>
      </c>
      <c r="P28" s="36" t="inlineStr">
        <is>
          <t>سارة</t>
        </is>
      </c>
      <c r="R28" s="20" t="inlineStr">
        <is>
          <t>الحالة</t>
        </is>
      </c>
    </row>
    <row r="29">
      <c r="A29" s="35" t="n">
        <v>46317</v>
      </c>
      <c r="B29" s="28">
        <f>IF(A29="","",TEXT(A29,"ddd"))</f>
        <v/>
      </c>
      <c r="C29" s="36" t="inlineStr">
        <is>
          <t>إنستغرام</t>
        </is>
      </c>
      <c r="D29" s="36" t="inlineStr">
        <is>
          <t>ريلز / فيديو قصير</t>
        </is>
      </c>
      <c r="E29" s="37" t="inlineStr">
        <is>
          <t>3 أخطاء شائعة في الموضوع</t>
        </is>
      </c>
      <c r="F29" s="36" t="inlineStr">
        <is>
          <t>تعليمي</t>
        </is>
      </c>
      <c r="G29" s="36" t="inlineStr">
        <is>
          <t>منشور</t>
        </is>
      </c>
      <c r="H29" s="38" t="n">
        <v>12541</v>
      </c>
      <c r="I29" s="38" t="n">
        <v>517</v>
      </c>
      <c r="J29" s="38" t="n">
        <v>66</v>
      </c>
      <c r="K29" s="38" t="n">
        <v>100</v>
      </c>
      <c r="L29" s="38" t="n">
        <v>151</v>
      </c>
      <c r="M29" s="38" t="n">
        <v>150</v>
      </c>
      <c r="N29" s="23">
        <f>IF(H29="","",N(I29)+N(J29)+N(K29)+N(L29))</f>
        <v/>
      </c>
      <c r="O29" s="24">
        <f>IF(N(H29)&gt;0,N29/H29,"")</f>
        <v/>
      </c>
      <c r="P29" s="36" t="inlineStr">
        <is>
          <t>مها</t>
        </is>
      </c>
      <c r="R29" s="40" t="inlineStr">
        <is>
          <t>فكرة</t>
        </is>
      </c>
    </row>
    <row r="30">
      <c r="A30" s="35" t="n">
        <v>46318</v>
      </c>
      <c r="B30" s="28">
        <f>IF(A30="","",TEXT(A30,"ddd"))</f>
        <v/>
      </c>
      <c r="C30" s="36" t="inlineStr">
        <is>
          <t>فيسبوك</t>
        </is>
      </c>
      <c r="D30" s="36" t="inlineStr">
        <is>
          <t>نص</t>
        </is>
      </c>
      <c r="E30" s="37" t="inlineStr">
        <is>
          <t>كيف تختار المنتج المناسب</t>
        </is>
      </c>
      <c r="F30" s="36" t="inlineStr">
        <is>
          <t>تفاعلي</t>
        </is>
      </c>
      <c r="G30" s="36" t="inlineStr">
        <is>
          <t>مجدول</t>
        </is>
      </c>
      <c r="H30" s="38" t="n"/>
      <c r="I30" s="38" t="n"/>
      <c r="J30" s="38" t="n"/>
      <c r="K30" s="38" t="n"/>
      <c r="L30" s="38" t="n"/>
      <c r="M30" s="38" t="n"/>
      <c r="N30" s="23">
        <f>IF(H30="","",N(I30)+N(J30)+N(K30)+N(L30))</f>
        <v/>
      </c>
      <c r="O30" s="24">
        <f>IF(N(H30)&gt;0,N30/H30,"")</f>
        <v/>
      </c>
      <c r="P30" s="36" t="inlineStr">
        <is>
          <t>فهد</t>
        </is>
      </c>
      <c r="R30" s="40" t="inlineStr">
        <is>
          <t>مسودة</t>
        </is>
      </c>
    </row>
    <row r="31">
      <c r="A31" s="35" t="n">
        <v>46320</v>
      </c>
      <c r="B31" s="28">
        <f>IF(A31="","",TEXT(A31,"ddd"))</f>
        <v/>
      </c>
      <c r="C31" s="36" t="inlineStr">
        <is>
          <t>إنستغرام</t>
        </is>
      </c>
      <c r="D31" s="36" t="inlineStr">
        <is>
          <t>صورة</t>
        </is>
      </c>
      <c r="E31" s="37" t="inlineStr">
        <is>
          <t>قصة نجاح عميل</t>
        </is>
      </c>
      <c r="F31" s="36" t="inlineStr">
        <is>
          <t>تعليمي</t>
        </is>
      </c>
      <c r="G31" s="36" t="inlineStr">
        <is>
          <t>مجدول</t>
        </is>
      </c>
      <c r="H31" s="38" t="n"/>
      <c r="I31" s="38" t="n"/>
      <c r="J31" s="38" t="n"/>
      <c r="K31" s="38" t="n"/>
      <c r="L31" s="38" t="n"/>
      <c r="M31" s="38" t="n"/>
      <c r="N31" s="23">
        <f>IF(H31="","",N(I31)+N(J31)+N(K31)+N(L31))</f>
        <v/>
      </c>
      <c r="O31" s="24">
        <f>IF(N(H31)&gt;0,N31/H31,"")</f>
        <v/>
      </c>
      <c r="P31" s="36" t="inlineStr">
        <is>
          <t>سارة</t>
        </is>
      </c>
      <c r="R31" s="40" t="inlineStr">
        <is>
          <t>جاهز</t>
        </is>
      </c>
    </row>
    <row r="32">
      <c r="A32" s="35" t="n">
        <v>46321</v>
      </c>
      <c r="B32" s="28">
        <f>IF(A32="","",TEXT(A32,"ddd"))</f>
        <v/>
      </c>
      <c r="C32" s="36" t="inlineStr">
        <is>
          <t>تيك توك</t>
        </is>
      </c>
      <c r="D32" s="36" t="inlineStr">
        <is>
          <t>ريلز / فيديو قصير</t>
        </is>
      </c>
      <c r="E32" s="37" t="inlineStr">
        <is>
          <t>عرض نهاية الأسبوع</t>
        </is>
      </c>
      <c r="F32" s="36" t="inlineStr">
        <is>
          <t>خلف الكواليس</t>
        </is>
      </c>
      <c r="G32" s="36" t="inlineStr">
        <is>
          <t>مجدول</t>
        </is>
      </c>
      <c r="H32" s="38" t="n"/>
      <c r="I32" s="38" t="n"/>
      <c r="J32" s="38" t="n"/>
      <c r="K32" s="38" t="n"/>
      <c r="L32" s="38" t="n"/>
      <c r="M32" s="38" t="n"/>
      <c r="N32" s="23">
        <f>IF(H32="","",N(I32)+N(J32)+N(K32)+N(L32))</f>
        <v/>
      </c>
      <c r="O32" s="24">
        <f>IF(N(H32)&gt;0,N32/H32,"")</f>
        <v/>
      </c>
      <c r="P32" s="36" t="inlineStr">
        <is>
          <t>مها</t>
        </is>
      </c>
      <c r="R32" s="40" t="inlineStr">
        <is>
          <t>مجدول</t>
        </is>
      </c>
    </row>
    <row r="33">
      <c r="A33" s="35" t="n">
        <v>46322</v>
      </c>
      <c r="B33" s="28">
        <f>IF(A33="","",TEXT(A33,"ddd"))</f>
        <v/>
      </c>
      <c r="C33" s="36" t="inlineStr">
        <is>
          <t>إنستغرام</t>
        </is>
      </c>
      <c r="D33" s="36" t="inlineStr">
        <is>
          <t>كاروسيل</t>
        </is>
      </c>
      <c r="E33" s="37" t="inlineStr">
        <is>
          <t>سؤال الأسبوع للمتابعين</t>
        </is>
      </c>
      <c r="F33" s="36" t="inlineStr">
        <is>
          <t>ترويجي</t>
        </is>
      </c>
      <c r="G33" s="36" t="inlineStr">
        <is>
          <t>جاهز</t>
        </is>
      </c>
      <c r="H33" s="38" t="n"/>
      <c r="I33" s="38" t="n"/>
      <c r="J33" s="38" t="n"/>
      <c r="K33" s="38" t="n"/>
      <c r="L33" s="38" t="n"/>
      <c r="M33" s="38" t="n"/>
      <c r="N33" s="23">
        <f>IF(H33="","",N(I33)+N(J33)+N(K33)+N(L33))</f>
        <v/>
      </c>
      <c r="O33" s="24">
        <f>IF(N(H33)&gt;0,N33/H33,"")</f>
        <v/>
      </c>
      <c r="P33" s="36" t="inlineStr">
        <is>
          <t>فهد</t>
        </is>
      </c>
      <c r="R33" s="40" t="inlineStr">
        <is>
          <t>منشور</t>
        </is>
      </c>
    </row>
    <row r="34">
      <c r="A34" s="35" t="n">
        <v>46322</v>
      </c>
      <c r="B34" s="28">
        <f>IF(A34="","",TEXT(A34,"ddd"))</f>
        <v/>
      </c>
      <c r="C34" s="36" t="inlineStr">
        <is>
          <t>لينكدإن</t>
        </is>
      </c>
      <c r="D34" s="36" t="inlineStr">
        <is>
          <t>كاروسيل</t>
        </is>
      </c>
      <c r="E34" s="37" t="inlineStr">
        <is>
          <t>جولة في الورشة</t>
        </is>
      </c>
      <c r="F34" s="36" t="inlineStr">
        <is>
          <t>تعليمي</t>
        </is>
      </c>
      <c r="G34" s="36" t="inlineStr">
        <is>
          <t>جاهز</t>
        </is>
      </c>
      <c r="H34" s="38" t="n"/>
      <c r="I34" s="38" t="n"/>
      <c r="J34" s="38" t="n"/>
      <c r="K34" s="38" t="n"/>
      <c r="L34" s="38" t="n"/>
      <c r="M34" s="38" t="n"/>
      <c r="N34" s="23">
        <f>IF(H34="","",N(I34)+N(J34)+N(K34)+N(L34))</f>
        <v/>
      </c>
      <c r="O34" s="24">
        <f>IF(N(H34)&gt;0,N34/H34,"")</f>
        <v/>
      </c>
      <c r="P34" s="36" t="inlineStr">
        <is>
          <t>سارة</t>
        </is>
      </c>
    </row>
    <row r="35" ht="30" customHeight="1">
      <c r="A35" s="35" t="n">
        <v>46323</v>
      </c>
      <c r="B35" s="28">
        <f>IF(A35="","",TEXT(A35,"ddd"))</f>
        <v/>
      </c>
      <c r="C35" s="36" t="inlineStr">
        <is>
          <t>تيك توك</t>
        </is>
      </c>
      <c r="D35" s="36" t="inlineStr">
        <is>
          <t>ريلز / فيديو قصير</t>
        </is>
      </c>
      <c r="E35" s="37" t="inlineStr">
        <is>
          <t>نصيحة سريعة في دقيقة</t>
        </is>
      </c>
      <c r="F35" s="36" t="inlineStr">
        <is>
          <t>آراء العملاء</t>
        </is>
      </c>
      <c r="G35" s="36" t="inlineStr">
        <is>
          <t>جاهز</t>
        </is>
      </c>
      <c r="H35" s="38" t="n"/>
      <c r="I35" s="38" t="n"/>
      <c r="J35" s="38" t="n"/>
      <c r="K35" s="38" t="n"/>
      <c r="L35" s="38" t="n"/>
      <c r="M35" s="38" t="n"/>
      <c r="N35" s="23">
        <f>IF(H35="","",N(I35)+N(J35)+N(K35)+N(L35))</f>
        <v/>
      </c>
      <c r="O35" s="24">
        <f>IF(N(H35)&gt;0,N35/H35,"")</f>
        <v/>
      </c>
      <c r="P35" s="36" t="inlineStr">
        <is>
          <t>مها</t>
        </is>
      </c>
      <c r="R35" s="20" t="inlineStr">
        <is>
          <t>المسؤول</t>
        </is>
      </c>
    </row>
    <row r="36">
      <c r="A36" s="35" t="n">
        <v>46323</v>
      </c>
      <c r="B36" s="28">
        <f>IF(A36="","",TEXT(A36,"ddd"))</f>
        <v/>
      </c>
      <c r="C36" s="36" t="inlineStr">
        <is>
          <t>فيسبوك</t>
        </is>
      </c>
      <c r="D36" s="36" t="inlineStr">
        <is>
          <t>نص</t>
        </is>
      </c>
      <c r="E36" s="37" t="inlineStr">
        <is>
          <t>قبل وبعد</t>
        </is>
      </c>
      <c r="F36" s="36" t="inlineStr">
        <is>
          <t>تفاعلي</t>
        </is>
      </c>
      <c r="G36" s="36" t="inlineStr">
        <is>
          <t>جاهز</t>
        </is>
      </c>
      <c r="H36" s="38" t="n"/>
      <c r="I36" s="38" t="n"/>
      <c r="J36" s="38" t="n"/>
      <c r="K36" s="38" t="n"/>
      <c r="L36" s="38" t="n"/>
      <c r="M36" s="38" t="n"/>
      <c r="N36" s="23">
        <f>IF(H36="","",N(I36)+N(J36)+N(K36)+N(L36))</f>
        <v/>
      </c>
      <c r="O36" s="24">
        <f>IF(N(H36)&gt;0,N36/H36,"")</f>
        <v/>
      </c>
      <c r="P36" s="36" t="inlineStr">
        <is>
          <t>فهد</t>
        </is>
      </c>
      <c r="R36" s="36" t="inlineStr">
        <is>
          <t>مها</t>
        </is>
      </c>
    </row>
    <row r="37">
      <c r="A37" s="35" t="n">
        <v>46324</v>
      </c>
      <c r="B37" s="28">
        <f>IF(A37="","",TEXT(A37,"ddd"))</f>
        <v/>
      </c>
      <c r="C37" s="36" t="inlineStr">
        <is>
          <t>إنستغرام</t>
        </is>
      </c>
      <c r="D37" s="36" t="inlineStr">
        <is>
          <t>صورة</t>
        </is>
      </c>
      <c r="E37" s="37" t="inlineStr">
        <is>
          <t>الأسئلة الشائعة</t>
        </is>
      </c>
      <c r="F37" s="36" t="inlineStr">
        <is>
          <t>تعليمي</t>
        </is>
      </c>
      <c r="G37" s="36" t="inlineStr">
        <is>
          <t>جاهز</t>
        </is>
      </c>
      <c r="H37" s="38" t="n"/>
      <c r="I37" s="38" t="n"/>
      <c r="J37" s="38" t="n"/>
      <c r="K37" s="38" t="n"/>
      <c r="L37" s="38" t="n"/>
      <c r="M37" s="38" t="n"/>
      <c r="N37" s="23">
        <f>IF(H37="","",N(I37)+N(J37)+N(K37)+N(L37))</f>
        <v/>
      </c>
      <c r="O37" s="24">
        <f>IF(N(H37)&gt;0,N37/H37,"")</f>
        <v/>
      </c>
      <c r="P37" s="36" t="inlineStr">
        <is>
          <t>سارة</t>
        </is>
      </c>
      <c r="R37" s="36" t="inlineStr">
        <is>
          <t>فهد</t>
        </is>
      </c>
    </row>
    <row r="38">
      <c r="A38" s="35" t="n">
        <v>46325</v>
      </c>
      <c r="B38" s="28">
        <f>IF(A38="","",TEXT(A38,"ddd"))</f>
        <v/>
      </c>
      <c r="C38" s="36" t="inlineStr">
        <is>
          <t>فيسبوك</t>
        </is>
      </c>
      <c r="D38" s="36" t="inlineStr">
        <is>
          <t>نص</t>
        </is>
      </c>
      <c r="E38" s="37" t="inlineStr">
        <is>
          <t>معلومة لم تكن تعرفها</t>
        </is>
      </c>
      <c r="F38" s="36" t="inlineStr">
        <is>
          <t>تفاعلي</t>
        </is>
      </c>
      <c r="G38" s="36" t="inlineStr">
        <is>
          <t>جاهز</t>
        </is>
      </c>
      <c r="H38" s="38" t="n"/>
      <c r="I38" s="38" t="n"/>
      <c r="J38" s="38" t="n"/>
      <c r="K38" s="38" t="n"/>
      <c r="L38" s="38" t="n"/>
      <c r="M38" s="38" t="n"/>
      <c r="N38" s="23">
        <f>IF(H38="","",N(I38)+N(J38)+N(K38)+N(L38))</f>
        <v/>
      </c>
      <c r="O38" s="24">
        <f>IF(N(H38)&gt;0,N38/H38,"")</f>
        <v/>
      </c>
      <c r="P38" s="36" t="inlineStr">
        <is>
          <t>مها</t>
        </is>
      </c>
      <c r="R38" s="36" t="inlineStr">
        <is>
          <t>سارة</t>
        </is>
      </c>
    </row>
    <row r="39">
      <c r="A39" s="35" t="n"/>
      <c r="B39" s="28">
        <f>IF(A39="","",TEXT(A39,"ddd"))</f>
        <v/>
      </c>
      <c r="C39" s="36" t="n"/>
      <c r="D39" s="36" t="n"/>
      <c r="E39" s="37" t="n"/>
      <c r="F39" s="36" t="n"/>
      <c r="G39" s="36" t="n"/>
      <c r="H39" s="38" t="n"/>
      <c r="I39" s="38" t="n"/>
      <c r="J39" s="38" t="n"/>
      <c r="K39" s="38" t="n"/>
      <c r="L39" s="38" t="n"/>
      <c r="M39" s="38" t="n"/>
      <c r="N39" s="23">
        <f>IF(H39="","",N(I39)+N(J39)+N(K39)+N(L39))</f>
        <v/>
      </c>
      <c r="O39" s="24">
        <f>IF(N(H39)&gt;0,N39/H39,"")</f>
        <v/>
      </c>
      <c r="P39" s="36" t="n"/>
      <c r="R39" s="36" t="n"/>
    </row>
    <row r="40">
      <c r="A40" s="35" t="n"/>
      <c r="B40" s="28">
        <f>IF(A40="","",TEXT(A40,"ddd"))</f>
        <v/>
      </c>
      <c r="C40" s="36" t="n"/>
      <c r="D40" s="36" t="n"/>
      <c r="E40" s="37" t="n"/>
      <c r="F40" s="36" t="n"/>
      <c r="G40" s="36" t="n"/>
      <c r="H40" s="38" t="n"/>
      <c r="I40" s="38" t="n"/>
      <c r="J40" s="38" t="n"/>
      <c r="K40" s="38" t="n"/>
      <c r="L40" s="38" t="n"/>
      <c r="M40" s="38" t="n"/>
      <c r="N40" s="23">
        <f>IF(H40="","",N(I40)+N(J40)+N(K40)+N(L40))</f>
        <v/>
      </c>
      <c r="O40" s="24">
        <f>IF(N(H40)&gt;0,N40/H40,"")</f>
        <v/>
      </c>
      <c r="P40" s="36" t="n"/>
      <c r="R40" s="36" t="n"/>
    </row>
    <row r="41">
      <c r="A41" s="35" t="n"/>
      <c r="B41" s="28">
        <f>IF(A41="","",TEXT(A41,"ddd"))</f>
        <v/>
      </c>
      <c r="C41" s="36" t="n"/>
      <c r="D41" s="36" t="n"/>
      <c r="E41" s="37" t="n"/>
      <c r="F41" s="36" t="n"/>
      <c r="G41" s="36" t="n"/>
      <c r="H41" s="38" t="n"/>
      <c r="I41" s="38" t="n"/>
      <c r="J41" s="38" t="n"/>
      <c r="K41" s="38" t="n"/>
      <c r="L41" s="38" t="n"/>
      <c r="M41" s="38" t="n"/>
      <c r="N41" s="23">
        <f>IF(H41="","",N(I41)+N(J41)+N(K41)+N(L41))</f>
        <v/>
      </c>
      <c r="O41" s="24">
        <f>IF(N(H41)&gt;0,N41/H41,"")</f>
        <v/>
      </c>
      <c r="P41" s="36" t="n"/>
      <c r="R41" s="36" t="n"/>
    </row>
    <row r="42">
      <c r="A42" s="35" t="n"/>
      <c r="B42" s="28">
        <f>IF(A42="","",TEXT(A42,"ddd"))</f>
        <v/>
      </c>
      <c r="C42" s="36" t="n"/>
      <c r="D42" s="36" t="n"/>
      <c r="E42" s="37" t="n"/>
      <c r="F42" s="36" t="n"/>
      <c r="G42" s="36" t="n"/>
      <c r="H42" s="38" t="n"/>
      <c r="I42" s="38" t="n"/>
      <c r="J42" s="38" t="n"/>
      <c r="K42" s="38" t="n"/>
      <c r="L42" s="38" t="n"/>
      <c r="M42" s="38" t="n"/>
      <c r="N42" s="23">
        <f>IF(H42="","",N(I42)+N(J42)+N(K42)+N(L42))</f>
        <v/>
      </c>
      <c r="O42" s="24">
        <f>IF(N(H42)&gt;0,N42/H42,"")</f>
        <v/>
      </c>
      <c r="P42" s="36" t="n"/>
    </row>
    <row r="43">
      <c r="A43" s="35" t="n"/>
      <c r="B43" s="28">
        <f>IF(A43="","",TEXT(A43,"ddd"))</f>
        <v/>
      </c>
      <c r="C43" s="36" t="n"/>
      <c r="D43" s="36" t="n"/>
      <c r="E43" s="37" t="n"/>
      <c r="F43" s="36" t="n"/>
      <c r="G43" s="36" t="n"/>
      <c r="H43" s="38" t="n"/>
      <c r="I43" s="38" t="n"/>
      <c r="J43" s="38" t="n"/>
      <c r="K43" s="38" t="n"/>
      <c r="L43" s="38" t="n"/>
      <c r="M43" s="38" t="n"/>
      <c r="N43" s="23">
        <f>IF(H43="","",N(I43)+N(J43)+N(K43)+N(L43))</f>
        <v/>
      </c>
      <c r="O43" s="24">
        <f>IF(N(H43)&gt;0,N43/H43,"")</f>
        <v/>
      </c>
      <c r="P43" s="36" t="n"/>
    </row>
    <row r="44">
      <c r="A44" s="35" t="n"/>
      <c r="B44" s="28">
        <f>IF(A44="","",TEXT(A44,"ddd"))</f>
        <v/>
      </c>
      <c r="C44" s="36" t="n"/>
      <c r="D44" s="36" t="n"/>
      <c r="E44" s="37" t="n"/>
      <c r="F44" s="36" t="n"/>
      <c r="G44" s="36" t="n"/>
      <c r="H44" s="38" t="n"/>
      <c r="I44" s="38" t="n"/>
      <c r="J44" s="38" t="n"/>
      <c r="K44" s="38" t="n"/>
      <c r="L44" s="38" t="n"/>
      <c r="M44" s="38" t="n"/>
      <c r="N44" s="23">
        <f>IF(H44="","",N(I44)+N(J44)+N(K44)+N(L44))</f>
        <v/>
      </c>
      <c r="O44" s="24">
        <f>IF(N(H44)&gt;0,N44/H44,"")</f>
        <v/>
      </c>
      <c r="P44" s="36" t="n"/>
    </row>
    <row r="45">
      <c r="A45" s="35" t="n"/>
      <c r="B45" s="28">
        <f>IF(A45="","",TEXT(A45,"ddd"))</f>
        <v/>
      </c>
      <c r="C45" s="36" t="n"/>
      <c r="D45" s="36" t="n"/>
      <c r="E45" s="37" t="n"/>
      <c r="F45" s="36" t="n"/>
      <c r="G45" s="36" t="n"/>
      <c r="H45" s="38" t="n"/>
      <c r="I45" s="38" t="n"/>
      <c r="J45" s="38" t="n"/>
      <c r="K45" s="38" t="n"/>
      <c r="L45" s="38" t="n"/>
      <c r="M45" s="38" t="n"/>
      <c r="N45" s="23">
        <f>IF(H45="","",N(I45)+N(J45)+N(K45)+N(L45))</f>
        <v/>
      </c>
      <c r="O45" s="24">
        <f>IF(N(H45)&gt;0,N45/H45,"")</f>
        <v/>
      </c>
      <c r="P45" s="36" t="n"/>
    </row>
    <row r="46">
      <c r="A46" s="35" t="n"/>
      <c r="B46" s="28">
        <f>IF(A46="","",TEXT(A46,"ddd"))</f>
        <v/>
      </c>
      <c r="C46" s="36" t="n"/>
      <c r="D46" s="36" t="n"/>
      <c r="E46" s="37" t="n"/>
      <c r="F46" s="36" t="n"/>
      <c r="G46" s="36" t="n"/>
      <c r="H46" s="38" t="n"/>
      <c r="I46" s="38" t="n"/>
      <c r="J46" s="38" t="n"/>
      <c r="K46" s="38" t="n"/>
      <c r="L46" s="38" t="n"/>
      <c r="M46" s="38" t="n"/>
      <c r="N46" s="23">
        <f>IF(H46="","",N(I46)+N(J46)+N(K46)+N(L46))</f>
        <v/>
      </c>
      <c r="O46" s="24">
        <f>IF(N(H46)&gt;0,N46/H46,"")</f>
        <v/>
      </c>
      <c r="P46" s="36" t="n"/>
    </row>
    <row r="47">
      <c r="A47" s="35" t="n"/>
      <c r="B47" s="28">
        <f>IF(A47="","",TEXT(A47,"ddd"))</f>
        <v/>
      </c>
      <c r="C47" s="36" t="n"/>
      <c r="D47" s="36" t="n"/>
      <c r="E47" s="37" t="n"/>
      <c r="F47" s="36" t="n"/>
      <c r="G47" s="36" t="n"/>
      <c r="H47" s="38" t="n"/>
      <c r="I47" s="38" t="n"/>
      <c r="J47" s="38" t="n"/>
      <c r="K47" s="38" t="n"/>
      <c r="L47" s="38" t="n"/>
      <c r="M47" s="38" t="n"/>
      <c r="N47" s="23">
        <f>IF(H47="","",N(I47)+N(J47)+N(K47)+N(L47))</f>
        <v/>
      </c>
      <c r="O47" s="24">
        <f>IF(N(H47)&gt;0,N47/H47,"")</f>
        <v/>
      </c>
      <c r="P47" s="36" t="n"/>
    </row>
    <row r="48">
      <c r="A48" s="35" t="n"/>
      <c r="B48" s="28">
        <f>IF(A48="","",TEXT(A48,"ddd"))</f>
        <v/>
      </c>
      <c r="C48" s="36" t="n"/>
      <c r="D48" s="36" t="n"/>
      <c r="E48" s="37" t="n"/>
      <c r="F48" s="36" t="n"/>
      <c r="G48" s="36" t="n"/>
      <c r="H48" s="38" t="n"/>
      <c r="I48" s="38" t="n"/>
      <c r="J48" s="38" t="n"/>
      <c r="K48" s="38" t="n"/>
      <c r="L48" s="38" t="n"/>
      <c r="M48" s="38" t="n"/>
      <c r="N48" s="23">
        <f>IF(H48="","",N(I48)+N(J48)+N(K48)+N(L48))</f>
        <v/>
      </c>
      <c r="O48" s="24">
        <f>IF(N(H48)&gt;0,N48/H48,"")</f>
        <v/>
      </c>
      <c r="P48" s="36" t="n"/>
    </row>
    <row r="49">
      <c r="A49" s="35" t="n"/>
      <c r="B49" s="28">
        <f>IF(A49="","",TEXT(A49,"ddd"))</f>
        <v/>
      </c>
      <c r="C49" s="36" t="n"/>
      <c r="D49" s="36" t="n"/>
      <c r="E49" s="37" t="n"/>
      <c r="F49" s="36" t="n"/>
      <c r="G49" s="36" t="n"/>
      <c r="H49" s="38" t="n"/>
      <c r="I49" s="38" t="n"/>
      <c r="J49" s="38" t="n"/>
      <c r="K49" s="38" t="n"/>
      <c r="L49" s="38" t="n"/>
      <c r="M49" s="38" t="n"/>
      <c r="N49" s="23">
        <f>IF(H49="","",N(I49)+N(J49)+N(K49)+N(L49))</f>
        <v/>
      </c>
      <c r="O49" s="24">
        <f>IF(N(H49)&gt;0,N49/H49,"")</f>
        <v/>
      </c>
      <c r="P49" s="36" t="n"/>
    </row>
    <row r="50">
      <c r="A50" s="35" t="n"/>
      <c r="B50" s="28">
        <f>IF(A50="","",TEXT(A50,"ddd"))</f>
        <v/>
      </c>
      <c r="C50" s="36" t="n"/>
      <c r="D50" s="36" t="n"/>
      <c r="E50" s="37" t="n"/>
      <c r="F50" s="36" t="n"/>
      <c r="G50" s="36" t="n"/>
      <c r="H50" s="38" t="n"/>
      <c r="I50" s="38" t="n"/>
      <c r="J50" s="38" t="n"/>
      <c r="K50" s="38" t="n"/>
      <c r="L50" s="38" t="n"/>
      <c r="M50" s="38" t="n"/>
      <c r="N50" s="23">
        <f>IF(H50="","",N(I50)+N(J50)+N(K50)+N(L50))</f>
        <v/>
      </c>
      <c r="O50" s="24">
        <f>IF(N(H50)&gt;0,N50/H50,"")</f>
        <v/>
      </c>
      <c r="P50" s="36" t="n"/>
    </row>
    <row r="51">
      <c r="A51" s="35" t="n"/>
      <c r="B51" s="28">
        <f>IF(A51="","",TEXT(A51,"ddd"))</f>
        <v/>
      </c>
      <c r="C51" s="36" t="n"/>
      <c r="D51" s="36" t="n"/>
      <c r="E51" s="37" t="n"/>
      <c r="F51" s="36" t="n"/>
      <c r="G51" s="36" t="n"/>
      <c r="H51" s="38" t="n"/>
      <c r="I51" s="38" t="n"/>
      <c r="J51" s="38" t="n"/>
      <c r="K51" s="38" t="n"/>
      <c r="L51" s="38" t="n"/>
      <c r="M51" s="38" t="n"/>
      <c r="N51" s="23">
        <f>IF(H51="","",N(I51)+N(J51)+N(K51)+N(L51))</f>
        <v/>
      </c>
      <c r="O51" s="24">
        <f>IF(N(H51)&gt;0,N51/H51,"")</f>
        <v/>
      </c>
      <c r="P51" s="36" t="n"/>
    </row>
    <row r="52">
      <c r="A52" s="35" t="n"/>
      <c r="B52" s="28">
        <f>IF(A52="","",TEXT(A52,"ddd"))</f>
        <v/>
      </c>
      <c r="C52" s="36" t="n"/>
      <c r="D52" s="36" t="n"/>
      <c r="E52" s="37" t="n"/>
      <c r="F52" s="36" t="n"/>
      <c r="G52" s="36" t="n"/>
      <c r="H52" s="38" t="n"/>
      <c r="I52" s="38" t="n"/>
      <c r="J52" s="38" t="n"/>
      <c r="K52" s="38" t="n"/>
      <c r="L52" s="38" t="n"/>
      <c r="M52" s="38" t="n"/>
      <c r="N52" s="23">
        <f>IF(H52="","",N(I52)+N(J52)+N(K52)+N(L52))</f>
        <v/>
      </c>
      <c r="O52" s="24">
        <f>IF(N(H52)&gt;0,N52/H52,"")</f>
        <v/>
      </c>
      <c r="P52" s="36" t="n"/>
    </row>
    <row r="53">
      <c r="A53" s="35" t="n"/>
      <c r="B53" s="28">
        <f>IF(A53="","",TEXT(A53,"ddd"))</f>
        <v/>
      </c>
      <c r="C53" s="36" t="n"/>
      <c r="D53" s="36" t="n"/>
      <c r="E53" s="37" t="n"/>
      <c r="F53" s="36" t="n"/>
      <c r="G53" s="36" t="n"/>
      <c r="H53" s="38" t="n"/>
      <c r="I53" s="38" t="n"/>
      <c r="J53" s="38" t="n"/>
      <c r="K53" s="38" t="n"/>
      <c r="L53" s="38" t="n"/>
      <c r="M53" s="38" t="n"/>
      <c r="N53" s="23">
        <f>IF(H53="","",N(I53)+N(J53)+N(K53)+N(L53))</f>
        <v/>
      </c>
      <c r="O53" s="24">
        <f>IF(N(H53)&gt;0,N53/H53,"")</f>
        <v/>
      </c>
      <c r="P53" s="36" t="n"/>
    </row>
    <row r="54">
      <c r="A54" s="35" t="n"/>
      <c r="B54" s="28">
        <f>IF(A54="","",TEXT(A54,"ddd"))</f>
        <v/>
      </c>
      <c r="C54" s="36" t="n"/>
      <c r="D54" s="36" t="n"/>
      <c r="E54" s="37" t="n"/>
      <c r="F54" s="36" t="n"/>
      <c r="G54" s="36" t="n"/>
      <c r="H54" s="38" t="n"/>
      <c r="I54" s="38" t="n"/>
      <c r="J54" s="38" t="n"/>
      <c r="K54" s="38" t="n"/>
      <c r="L54" s="38" t="n"/>
      <c r="M54" s="38" t="n"/>
      <c r="N54" s="23">
        <f>IF(H54="","",N(I54)+N(J54)+N(K54)+N(L54))</f>
        <v/>
      </c>
      <c r="O54" s="24">
        <f>IF(N(H54)&gt;0,N54/H54,"")</f>
        <v/>
      </c>
      <c r="P54" s="36" t="n"/>
    </row>
    <row r="55">
      <c r="A55" s="35" t="n"/>
      <c r="B55" s="28">
        <f>IF(A55="","",TEXT(A55,"ddd"))</f>
        <v/>
      </c>
      <c r="C55" s="36" t="n"/>
      <c r="D55" s="36" t="n"/>
      <c r="E55" s="37" t="n"/>
      <c r="F55" s="36" t="n"/>
      <c r="G55" s="36" t="n"/>
      <c r="H55" s="38" t="n"/>
      <c r="I55" s="38" t="n"/>
      <c r="J55" s="38" t="n"/>
      <c r="K55" s="38" t="n"/>
      <c r="L55" s="38" t="n"/>
      <c r="M55" s="38" t="n"/>
      <c r="N55" s="23">
        <f>IF(H55="","",N(I55)+N(J55)+N(K55)+N(L55))</f>
        <v/>
      </c>
      <c r="O55" s="24">
        <f>IF(N(H55)&gt;0,N55/H55,"")</f>
        <v/>
      </c>
      <c r="P55" s="36" t="n"/>
    </row>
    <row r="56">
      <c r="A56" s="35" t="n"/>
      <c r="B56" s="28">
        <f>IF(A56="","",TEXT(A56,"ddd"))</f>
        <v/>
      </c>
      <c r="C56" s="36" t="n"/>
      <c r="D56" s="36" t="n"/>
      <c r="E56" s="37" t="n"/>
      <c r="F56" s="36" t="n"/>
      <c r="G56" s="36" t="n"/>
      <c r="H56" s="38" t="n"/>
      <c r="I56" s="38" t="n"/>
      <c r="J56" s="38" t="n"/>
      <c r="K56" s="38" t="n"/>
      <c r="L56" s="38" t="n"/>
      <c r="M56" s="38" t="n"/>
      <c r="N56" s="23">
        <f>IF(H56="","",N(I56)+N(J56)+N(K56)+N(L56))</f>
        <v/>
      </c>
      <c r="O56" s="24">
        <f>IF(N(H56)&gt;0,N56/H56,"")</f>
        <v/>
      </c>
      <c r="P56" s="36" t="n"/>
    </row>
    <row r="57">
      <c r="A57" s="35" t="n"/>
      <c r="B57" s="28">
        <f>IF(A57="","",TEXT(A57,"ddd"))</f>
        <v/>
      </c>
      <c r="C57" s="36" t="n"/>
      <c r="D57" s="36" t="n"/>
      <c r="E57" s="37" t="n"/>
      <c r="F57" s="36" t="n"/>
      <c r="G57" s="36" t="n"/>
      <c r="H57" s="38" t="n"/>
      <c r="I57" s="38" t="n"/>
      <c r="J57" s="38" t="n"/>
      <c r="K57" s="38" t="n"/>
      <c r="L57" s="38" t="n"/>
      <c r="M57" s="38" t="n"/>
      <c r="N57" s="23">
        <f>IF(H57="","",N(I57)+N(J57)+N(K57)+N(L57))</f>
        <v/>
      </c>
      <c r="O57" s="24">
        <f>IF(N(H57)&gt;0,N57/H57,"")</f>
        <v/>
      </c>
      <c r="P57" s="36" t="n"/>
    </row>
    <row r="58">
      <c r="A58" s="35" t="n"/>
      <c r="B58" s="28">
        <f>IF(A58="","",TEXT(A58,"ddd"))</f>
        <v/>
      </c>
      <c r="C58" s="36" t="n"/>
      <c r="D58" s="36" t="n"/>
      <c r="E58" s="37" t="n"/>
      <c r="F58" s="36" t="n"/>
      <c r="G58" s="36" t="n"/>
      <c r="H58" s="38" t="n"/>
      <c r="I58" s="38" t="n"/>
      <c r="J58" s="38" t="n"/>
      <c r="K58" s="38" t="n"/>
      <c r="L58" s="38" t="n"/>
      <c r="M58" s="38" t="n"/>
      <c r="N58" s="23">
        <f>IF(H58="","",N(I58)+N(J58)+N(K58)+N(L58))</f>
        <v/>
      </c>
      <c r="O58" s="24">
        <f>IF(N(H58)&gt;0,N58/H58,"")</f>
        <v/>
      </c>
      <c r="P58" s="36" t="n"/>
    </row>
    <row r="59">
      <c r="A59" s="35" t="n"/>
      <c r="B59" s="28">
        <f>IF(A59="","",TEXT(A59,"ddd"))</f>
        <v/>
      </c>
      <c r="C59" s="36" t="n"/>
      <c r="D59" s="36" t="n"/>
      <c r="E59" s="37" t="n"/>
      <c r="F59" s="36" t="n"/>
      <c r="G59" s="36" t="n"/>
      <c r="H59" s="38" t="n"/>
      <c r="I59" s="38" t="n"/>
      <c r="J59" s="38" t="n"/>
      <c r="K59" s="38" t="n"/>
      <c r="L59" s="38" t="n"/>
      <c r="M59" s="38" t="n"/>
      <c r="N59" s="23">
        <f>IF(H59="","",N(I59)+N(J59)+N(K59)+N(L59))</f>
        <v/>
      </c>
      <c r="O59" s="24">
        <f>IF(N(H59)&gt;0,N59/H59,"")</f>
        <v/>
      </c>
      <c r="P59" s="36" t="n"/>
    </row>
    <row r="60">
      <c r="A60" s="35" t="n"/>
      <c r="B60" s="28">
        <f>IF(A60="","",TEXT(A60,"ddd"))</f>
        <v/>
      </c>
      <c r="C60" s="36" t="n"/>
      <c r="D60" s="36" t="n"/>
      <c r="E60" s="37" t="n"/>
      <c r="F60" s="36" t="n"/>
      <c r="G60" s="36" t="n"/>
      <c r="H60" s="38" t="n"/>
      <c r="I60" s="38" t="n"/>
      <c r="J60" s="38" t="n"/>
      <c r="K60" s="38" t="n"/>
      <c r="L60" s="38" t="n"/>
      <c r="M60" s="38" t="n"/>
      <c r="N60" s="23">
        <f>IF(H60="","",N(I60)+N(J60)+N(K60)+N(L60))</f>
        <v/>
      </c>
      <c r="O60" s="24">
        <f>IF(N(H60)&gt;0,N60/H60,"")</f>
        <v/>
      </c>
      <c r="P60" s="36" t="n"/>
    </row>
    <row r="61">
      <c r="A61" s="35" t="n"/>
      <c r="B61" s="28">
        <f>IF(A61="","",TEXT(A61,"ddd"))</f>
        <v/>
      </c>
      <c r="C61" s="36" t="n"/>
      <c r="D61" s="36" t="n"/>
      <c r="E61" s="37" t="n"/>
      <c r="F61" s="36" t="n"/>
      <c r="G61" s="36" t="n"/>
      <c r="H61" s="38" t="n"/>
      <c r="I61" s="38" t="n"/>
      <c r="J61" s="38" t="n"/>
      <c r="K61" s="38" t="n"/>
      <c r="L61" s="38" t="n"/>
      <c r="M61" s="38" t="n"/>
      <c r="N61" s="23">
        <f>IF(H61="","",N(I61)+N(J61)+N(K61)+N(L61))</f>
        <v/>
      </c>
      <c r="O61" s="24">
        <f>IF(N(H61)&gt;0,N61/H61,"")</f>
        <v/>
      </c>
      <c r="P61" s="36" t="n"/>
    </row>
    <row r="62">
      <c r="A62" s="35" t="n"/>
      <c r="B62" s="28">
        <f>IF(A62="","",TEXT(A62,"ddd"))</f>
        <v/>
      </c>
      <c r="C62" s="36" t="n"/>
      <c r="D62" s="36" t="n"/>
      <c r="E62" s="37" t="n"/>
      <c r="F62" s="36" t="n"/>
      <c r="G62" s="36" t="n"/>
      <c r="H62" s="38" t="n"/>
      <c r="I62" s="38" t="n"/>
      <c r="J62" s="38" t="n"/>
      <c r="K62" s="38" t="n"/>
      <c r="L62" s="38" t="n"/>
      <c r="M62" s="38" t="n"/>
      <c r="N62" s="23">
        <f>IF(H62="","",N(I62)+N(J62)+N(K62)+N(L62))</f>
        <v/>
      </c>
      <c r="O62" s="24">
        <f>IF(N(H62)&gt;0,N62/H62,"")</f>
        <v/>
      </c>
      <c r="P62" s="36" t="n"/>
    </row>
    <row r="63">
      <c r="A63" s="35" t="n"/>
      <c r="B63" s="28">
        <f>IF(A63="","",TEXT(A63,"ddd"))</f>
        <v/>
      </c>
      <c r="C63" s="36" t="n"/>
      <c r="D63" s="36" t="n"/>
      <c r="E63" s="37" t="n"/>
      <c r="F63" s="36" t="n"/>
      <c r="G63" s="36" t="n"/>
      <c r="H63" s="38" t="n"/>
      <c r="I63" s="38" t="n"/>
      <c r="J63" s="38" t="n"/>
      <c r="K63" s="38" t="n"/>
      <c r="L63" s="38" t="n"/>
      <c r="M63" s="38" t="n"/>
      <c r="N63" s="23">
        <f>IF(H63="","",N(I63)+N(J63)+N(K63)+N(L63))</f>
        <v/>
      </c>
      <c r="O63" s="24">
        <f>IF(N(H63)&gt;0,N63/H63,"")</f>
        <v/>
      </c>
      <c r="P63" s="36" t="n"/>
    </row>
    <row r="64">
      <c r="A64" s="35" t="n"/>
      <c r="B64" s="28">
        <f>IF(A64="","",TEXT(A64,"ddd"))</f>
        <v/>
      </c>
      <c r="C64" s="36" t="n"/>
      <c r="D64" s="36" t="n"/>
      <c r="E64" s="37" t="n"/>
      <c r="F64" s="36" t="n"/>
      <c r="G64" s="36" t="n"/>
      <c r="H64" s="38" t="n"/>
      <c r="I64" s="38" t="n"/>
      <c r="J64" s="38" t="n"/>
      <c r="K64" s="38" t="n"/>
      <c r="L64" s="38" t="n"/>
      <c r="M64" s="38" t="n"/>
      <c r="N64" s="23">
        <f>IF(H64="","",N(I64)+N(J64)+N(K64)+N(L64))</f>
        <v/>
      </c>
      <c r="O64" s="24">
        <f>IF(N(H64)&gt;0,N64/H64,"")</f>
        <v/>
      </c>
      <c r="P64" s="36" t="n"/>
    </row>
    <row r="65">
      <c r="A65" s="35" t="n"/>
      <c r="B65" s="28">
        <f>IF(A65="","",TEXT(A65,"ddd"))</f>
        <v/>
      </c>
      <c r="C65" s="36" t="n"/>
      <c r="D65" s="36" t="n"/>
      <c r="E65" s="37" t="n"/>
      <c r="F65" s="36" t="n"/>
      <c r="G65" s="36" t="n"/>
      <c r="H65" s="38" t="n"/>
      <c r="I65" s="38" t="n"/>
      <c r="J65" s="38" t="n"/>
      <c r="K65" s="38" t="n"/>
      <c r="L65" s="38" t="n"/>
      <c r="M65" s="38" t="n"/>
      <c r="N65" s="23">
        <f>IF(H65="","",N(I65)+N(J65)+N(K65)+N(L65))</f>
        <v/>
      </c>
      <c r="O65" s="24">
        <f>IF(N(H65)&gt;0,N65/H65,"")</f>
        <v/>
      </c>
      <c r="P65" s="36" t="n"/>
    </row>
    <row r="66">
      <c r="A66" s="35" t="n"/>
      <c r="B66" s="28">
        <f>IF(A66="","",TEXT(A66,"ddd"))</f>
        <v/>
      </c>
      <c r="C66" s="36" t="n"/>
      <c r="D66" s="36" t="n"/>
      <c r="E66" s="37" t="n"/>
      <c r="F66" s="36" t="n"/>
      <c r="G66" s="36" t="n"/>
      <c r="H66" s="38" t="n"/>
      <c r="I66" s="38" t="n"/>
      <c r="J66" s="38" t="n"/>
      <c r="K66" s="38" t="n"/>
      <c r="L66" s="38" t="n"/>
      <c r="M66" s="38" t="n"/>
      <c r="N66" s="23">
        <f>IF(H66="","",N(I66)+N(J66)+N(K66)+N(L66))</f>
        <v/>
      </c>
      <c r="O66" s="24">
        <f>IF(N(H66)&gt;0,N66/H66,"")</f>
        <v/>
      </c>
      <c r="P66" s="36" t="n"/>
    </row>
    <row r="67">
      <c r="A67" s="35" t="n"/>
      <c r="B67" s="28">
        <f>IF(A67="","",TEXT(A67,"ddd"))</f>
        <v/>
      </c>
      <c r="C67" s="36" t="n"/>
      <c r="D67" s="36" t="n"/>
      <c r="E67" s="37" t="n"/>
      <c r="F67" s="36" t="n"/>
      <c r="G67" s="36" t="n"/>
      <c r="H67" s="38" t="n"/>
      <c r="I67" s="38" t="n"/>
      <c r="J67" s="38" t="n"/>
      <c r="K67" s="38" t="n"/>
      <c r="L67" s="38" t="n"/>
      <c r="M67" s="38" t="n"/>
      <c r="N67" s="23">
        <f>IF(H67="","",N(I67)+N(J67)+N(K67)+N(L67))</f>
        <v/>
      </c>
      <c r="O67" s="24">
        <f>IF(N(H67)&gt;0,N67/H67,"")</f>
        <v/>
      </c>
      <c r="P67" s="36" t="n"/>
    </row>
    <row r="68">
      <c r="A68" s="35" t="n"/>
      <c r="B68" s="28">
        <f>IF(A68="","",TEXT(A68,"ddd"))</f>
        <v/>
      </c>
      <c r="C68" s="36" t="n"/>
      <c r="D68" s="36" t="n"/>
      <c r="E68" s="37" t="n"/>
      <c r="F68" s="36" t="n"/>
      <c r="G68" s="36" t="n"/>
      <c r="H68" s="38" t="n"/>
      <c r="I68" s="38" t="n"/>
      <c r="J68" s="38" t="n"/>
      <c r="K68" s="38" t="n"/>
      <c r="L68" s="38" t="n"/>
      <c r="M68" s="38" t="n"/>
      <c r="N68" s="23">
        <f>IF(H68="","",N(I68)+N(J68)+N(K68)+N(L68))</f>
        <v/>
      </c>
      <c r="O68" s="24">
        <f>IF(N(H68)&gt;0,N68/H68,"")</f>
        <v/>
      </c>
      <c r="P68" s="36" t="n"/>
    </row>
    <row r="69">
      <c r="A69" s="35" t="n"/>
      <c r="B69" s="28">
        <f>IF(A69="","",TEXT(A69,"ddd"))</f>
        <v/>
      </c>
      <c r="C69" s="36" t="n"/>
      <c r="D69" s="36" t="n"/>
      <c r="E69" s="37" t="n"/>
      <c r="F69" s="36" t="n"/>
      <c r="G69" s="36" t="n"/>
      <c r="H69" s="38" t="n"/>
      <c r="I69" s="38" t="n"/>
      <c r="J69" s="38" t="n"/>
      <c r="K69" s="38" t="n"/>
      <c r="L69" s="38" t="n"/>
      <c r="M69" s="38" t="n"/>
      <c r="N69" s="23">
        <f>IF(H69="","",N(I69)+N(J69)+N(K69)+N(L69))</f>
        <v/>
      </c>
      <c r="O69" s="24">
        <f>IF(N(H69)&gt;0,N69/H69,"")</f>
        <v/>
      </c>
      <c r="P69" s="36" t="n"/>
    </row>
    <row r="70">
      <c r="A70" s="35" t="n"/>
      <c r="B70" s="28">
        <f>IF(A70="","",TEXT(A70,"ddd"))</f>
        <v/>
      </c>
      <c r="C70" s="36" t="n"/>
      <c r="D70" s="36" t="n"/>
      <c r="E70" s="37" t="n"/>
      <c r="F70" s="36" t="n"/>
      <c r="G70" s="36" t="n"/>
      <c r="H70" s="38" t="n"/>
      <c r="I70" s="38" t="n"/>
      <c r="J70" s="38" t="n"/>
      <c r="K70" s="38" t="n"/>
      <c r="L70" s="38" t="n"/>
      <c r="M70" s="38" t="n"/>
      <c r="N70" s="23">
        <f>IF(H70="","",N(I70)+N(J70)+N(K70)+N(L70))</f>
        <v/>
      </c>
      <c r="O70" s="24">
        <f>IF(N(H70)&gt;0,N70/H70,"")</f>
        <v/>
      </c>
      <c r="P70" s="36" t="n"/>
    </row>
    <row r="71">
      <c r="A71" s="35" t="n"/>
      <c r="B71" s="28">
        <f>IF(A71="","",TEXT(A71,"ddd"))</f>
        <v/>
      </c>
      <c r="C71" s="36" t="n"/>
      <c r="D71" s="36" t="n"/>
      <c r="E71" s="37" t="n"/>
      <c r="F71" s="36" t="n"/>
      <c r="G71" s="36" t="n"/>
      <c r="H71" s="38" t="n"/>
      <c r="I71" s="38" t="n"/>
      <c r="J71" s="38" t="n"/>
      <c r="K71" s="38" t="n"/>
      <c r="L71" s="38" t="n"/>
      <c r="M71" s="38" t="n"/>
      <c r="N71" s="23">
        <f>IF(H71="","",N(I71)+N(J71)+N(K71)+N(L71))</f>
        <v/>
      </c>
      <c r="O71" s="24">
        <f>IF(N(H71)&gt;0,N71/H71,"")</f>
        <v/>
      </c>
      <c r="P71" s="36" t="n"/>
    </row>
    <row r="72">
      <c r="A72" s="35" t="n"/>
      <c r="B72" s="28">
        <f>IF(A72="","",TEXT(A72,"ddd"))</f>
        <v/>
      </c>
      <c r="C72" s="36" t="n"/>
      <c r="D72" s="36" t="n"/>
      <c r="E72" s="37" t="n"/>
      <c r="F72" s="36" t="n"/>
      <c r="G72" s="36" t="n"/>
      <c r="H72" s="38" t="n"/>
      <c r="I72" s="38" t="n"/>
      <c r="J72" s="38" t="n"/>
      <c r="K72" s="38" t="n"/>
      <c r="L72" s="38" t="n"/>
      <c r="M72" s="38" t="n"/>
      <c r="N72" s="23">
        <f>IF(H72="","",N(I72)+N(J72)+N(K72)+N(L72))</f>
        <v/>
      </c>
      <c r="O72" s="24">
        <f>IF(N(H72)&gt;0,N72/H72,"")</f>
        <v/>
      </c>
      <c r="P72" s="36" t="n"/>
    </row>
    <row r="73">
      <c r="A73" s="35" t="n"/>
      <c r="B73" s="28">
        <f>IF(A73="","",TEXT(A73,"ddd"))</f>
        <v/>
      </c>
      <c r="C73" s="36" t="n"/>
      <c r="D73" s="36" t="n"/>
      <c r="E73" s="37" t="n"/>
      <c r="F73" s="36" t="n"/>
      <c r="G73" s="36" t="n"/>
      <c r="H73" s="38" t="n"/>
      <c r="I73" s="38" t="n"/>
      <c r="J73" s="38" t="n"/>
      <c r="K73" s="38" t="n"/>
      <c r="L73" s="38" t="n"/>
      <c r="M73" s="38" t="n"/>
      <c r="N73" s="23">
        <f>IF(H73="","",N(I73)+N(J73)+N(K73)+N(L73))</f>
        <v/>
      </c>
      <c r="O73" s="24">
        <f>IF(N(H73)&gt;0,N73/H73,"")</f>
        <v/>
      </c>
      <c r="P73" s="36" t="n"/>
    </row>
    <row r="74">
      <c r="A74" s="35" t="n"/>
      <c r="B74" s="28">
        <f>IF(A74="","",TEXT(A74,"ddd"))</f>
        <v/>
      </c>
      <c r="C74" s="36" t="n"/>
      <c r="D74" s="36" t="n"/>
      <c r="E74" s="37" t="n"/>
      <c r="F74" s="36" t="n"/>
      <c r="G74" s="36" t="n"/>
      <c r="H74" s="38" t="n"/>
      <c r="I74" s="38" t="n"/>
      <c r="J74" s="38" t="n"/>
      <c r="K74" s="38" t="n"/>
      <c r="L74" s="38" t="n"/>
      <c r="M74" s="38" t="n"/>
      <c r="N74" s="23">
        <f>IF(H74="","",N(I74)+N(J74)+N(K74)+N(L74))</f>
        <v/>
      </c>
      <c r="O74" s="24">
        <f>IF(N(H74)&gt;0,N74/H74,"")</f>
        <v/>
      </c>
      <c r="P74" s="36" t="n"/>
    </row>
    <row r="75">
      <c r="A75" s="35" t="n"/>
      <c r="B75" s="28">
        <f>IF(A75="","",TEXT(A75,"ddd"))</f>
        <v/>
      </c>
      <c r="C75" s="36" t="n"/>
      <c r="D75" s="36" t="n"/>
      <c r="E75" s="37" t="n"/>
      <c r="F75" s="36" t="n"/>
      <c r="G75" s="36" t="n"/>
      <c r="H75" s="38" t="n"/>
      <c r="I75" s="38" t="n"/>
      <c r="J75" s="38" t="n"/>
      <c r="K75" s="38" t="n"/>
      <c r="L75" s="38" t="n"/>
      <c r="M75" s="38" t="n"/>
      <c r="N75" s="23">
        <f>IF(H75="","",N(I75)+N(J75)+N(K75)+N(L75))</f>
        <v/>
      </c>
      <c r="O75" s="24">
        <f>IF(N(H75)&gt;0,N75/H75,"")</f>
        <v/>
      </c>
      <c r="P75" s="36" t="n"/>
    </row>
    <row r="76">
      <c r="A76" s="35" t="n"/>
      <c r="B76" s="28">
        <f>IF(A76="","",TEXT(A76,"ddd"))</f>
        <v/>
      </c>
      <c r="C76" s="36" t="n"/>
      <c r="D76" s="36" t="n"/>
      <c r="E76" s="37" t="n"/>
      <c r="F76" s="36" t="n"/>
      <c r="G76" s="36" t="n"/>
      <c r="H76" s="38" t="n"/>
      <c r="I76" s="38" t="n"/>
      <c r="J76" s="38" t="n"/>
      <c r="K76" s="38" t="n"/>
      <c r="L76" s="38" t="n"/>
      <c r="M76" s="38" t="n"/>
      <c r="N76" s="23">
        <f>IF(H76="","",N(I76)+N(J76)+N(K76)+N(L76))</f>
        <v/>
      </c>
      <c r="O76" s="24">
        <f>IF(N(H76)&gt;0,N76/H76,"")</f>
        <v/>
      </c>
      <c r="P76" s="36" t="n"/>
    </row>
    <row r="77">
      <c r="A77" s="35" t="n"/>
      <c r="B77" s="28">
        <f>IF(A77="","",TEXT(A77,"ddd"))</f>
        <v/>
      </c>
      <c r="C77" s="36" t="n"/>
      <c r="D77" s="36" t="n"/>
      <c r="E77" s="37" t="n"/>
      <c r="F77" s="36" t="n"/>
      <c r="G77" s="36" t="n"/>
      <c r="H77" s="38" t="n"/>
      <c r="I77" s="38" t="n"/>
      <c r="J77" s="38" t="n"/>
      <c r="K77" s="38" t="n"/>
      <c r="L77" s="38" t="n"/>
      <c r="M77" s="38" t="n"/>
      <c r="N77" s="23">
        <f>IF(H77="","",N(I77)+N(J77)+N(K77)+N(L77))</f>
        <v/>
      </c>
      <c r="O77" s="24">
        <f>IF(N(H77)&gt;0,N77/H77,"")</f>
        <v/>
      </c>
      <c r="P77" s="36" t="n"/>
    </row>
    <row r="78">
      <c r="A78" s="35" t="n"/>
      <c r="B78" s="28">
        <f>IF(A78="","",TEXT(A78,"ddd"))</f>
        <v/>
      </c>
      <c r="C78" s="36" t="n"/>
      <c r="D78" s="36" t="n"/>
      <c r="E78" s="37" t="n"/>
      <c r="F78" s="36" t="n"/>
      <c r="G78" s="36" t="n"/>
      <c r="H78" s="38" t="n"/>
      <c r="I78" s="38" t="n"/>
      <c r="J78" s="38" t="n"/>
      <c r="K78" s="38" t="n"/>
      <c r="L78" s="38" t="n"/>
      <c r="M78" s="38" t="n"/>
      <c r="N78" s="23">
        <f>IF(H78="","",N(I78)+N(J78)+N(K78)+N(L78))</f>
        <v/>
      </c>
      <c r="O78" s="24">
        <f>IF(N(H78)&gt;0,N78/H78,"")</f>
        <v/>
      </c>
      <c r="P78" s="36" t="n"/>
    </row>
    <row r="79">
      <c r="A79" s="35" t="n"/>
      <c r="B79" s="28">
        <f>IF(A79="","",TEXT(A79,"ddd"))</f>
        <v/>
      </c>
      <c r="C79" s="36" t="n"/>
      <c r="D79" s="36" t="n"/>
      <c r="E79" s="37" t="n"/>
      <c r="F79" s="36" t="n"/>
      <c r="G79" s="36" t="n"/>
      <c r="H79" s="38" t="n"/>
      <c r="I79" s="38" t="n"/>
      <c r="J79" s="38" t="n"/>
      <c r="K79" s="38" t="n"/>
      <c r="L79" s="38" t="n"/>
      <c r="M79" s="38" t="n"/>
      <c r="N79" s="23">
        <f>IF(H79="","",N(I79)+N(J79)+N(K79)+N(L79))</f>
        <v/>
      </c>
      <c r="O79" s="24">
        <f>IF(N(H79)&gt;0,N79/H79,"")</f>
        <v/>
      </c>
      <c r="P79" s="36" t="n"/>
    </row>
    <row r="80">
      <c r="A80" s="35" t="n"/>
      <c r="B80" s="28">
        <f>IF(A80="","",TEXT(A80,"ddd"))</f>
        <v/>
      </c>
      <c r="C80" s="36" t="n"/>
      <c r="D80" s="36" t="n"/>
      <c r="E80" s="37" t="n"/>
      <c r="F80" s="36" t="n"/>
      <c r="G80" s="36" t="n"/>
      <c r="H80" s="38" t="n"/>
      <c r="I80" s="38" t="n"/>
      <c r="J80" s="38" t="n"/>
      <c r="K80" s="38" t="n"/>
      <c r="L80" s="38" t="n"/>
      <c r="M80" s="38" t="n"/>
      <c r="N80" s="23">
        <f>IF(H80="","",N(I80)+N(J80)+N(K80)+N(L80))</f>
        <v/>
      </c>
      <c r="O80" s="24">
        <f>IF(N(H80)&gt;0,N80/H80,"")</f>
        <v/>
      </c>
      <c r="P80" s="36" t="n"/>
    </row>
    <row r="81">
      <c r="A81" s="35" t="n"/>
      <c r="B81" s="28">
        <f>IF(A81="","",TEXT(A81,"ddd"))</f>
        <v/>
      </c>
      <c r="C81" s="36" t="n"/>
      <c r="D81" s="36" t="n"/>
      <c r="E81" s="37" t="n"/>
      <c r="F81" s="36" t="n"/>
      <c r="G81" s="36" t="n"/>
      <c r="H81" s="38" t="n"/>
      <c r="I81" s="38" t="n"/>
      <c r="J81" s="38" t="n"/>
      <c r="K81" s="38" t="n"/>
      <c r="L81" s="38" t="n"/>
      <c r="M81" s="38" t="n"/>
      <c r="N81" s="23">
        <f>IF(H81="","",N(I81)+N(J81)+N(K81)+N(L81))</f>
        <v/>
      </c>
      <c r="O81" s="24">
        <f>IF(N(H81)&gt;0,N81/H81,"")</f>
        <v/>
      </c>
      <c r="P81" s="36" t="n"/>
    </row>
    <row r="82">
      <c r="A82" s="35" t="n"/>
      <c r="B82" s="28">
        <f>IF(A82="","",TEXT(A82,"ddd"))</f>
        <v/>
      </c>
      <c r="C82" s="36" t="n"/>
      <c r="D82" s="36" t="n"/>
      <c r="E82" s="37" t="n"/>
      <c r="F82" s="36" t="n"/>
      <c r="G82" s="36" t="n"/>
      <c r="H82" s="38" t="n"/>
      <c r="I82" s="38" t="n"/>
      <c r="J82" s="38" t="n"/>
      <c r="K82" s="38" t="n"/>
      <c r="L82" s="38" t="n"/>
      <c r="M82" s="38" t="n"/>
      <c r="N82" s="23">
        <f>IF(H82="","",N(I82)+N(J82)+N(K82)+N(L82))</f>
        <v/>
      </c>
      <c r="O82" s="24">
        <f>IF(N(H82)&gt;0,N82/H82,"")</f>
        <v/>
      </c>
      <c r="P82" s="36" t="n"/>
    </row>
    <row r="83">
      <c r="A83" s="35" t="n"/>
      <c r="B83" s="28">
        <f>IF(A83="","",TEXT(A83,"ddd"))</f>
        <v/>
      </c>
      <c r="C83" s="36" t="n"/>
      <c r="D83" s="36" t="n"/>
      <c r="E83" s="37" t="n"/>
      <c r="F83" s="36" t="n"/>
      <c r="G83" s="36" t="n"/>
      <c r="H83" s="38" t="n"/>
      <c r="I83" s="38" t="n"/>
      <c r="J83" s="38" t="n"/>
      <c r="K83" s="38" t="n"/>
      <c r="L83" s="38" t="n"/>
      <c r="M83" s="38" t="n"/>
      <c r="N83" s="23">
        <f>IF(H83="","",N(I83)+N(J83)+N(K83)+N(L83))</f>
        <v/>
      </c>
      <c r="O83" s="24">
        <f>IF(N(H83)&gt;0,N83/H83,"")</f>
        <v/>
      </c>
      <c r="P83" s="36" t="n"/>
    </row>
    <row r="84">
      <c r="A84" s="35" t="n"/>
      <c r="B84" s="28">
        <f>IF(A84="","",TEXT(A84,"ddd"))</f>
        <v/>
      </c>
      <c r="C84" s="36" t="n"/>
      <c r="D84" s="36" t="n"/>
      <c r="E84" s="37" t="n"/>
      <c r="F84" s="36" t="n"/>
      <c r="G84" s="36" t="n"/>
      <c r="H84" s="38" t="n"/>
      <c r="I84" s="38" t="n"/>
      <c r="J84" s="38" t="n"/>
      <c r="K84" s="38" t="n"/>
      <c r="L84" s="38" t="n"/>
      <c r="M84" s="38" t="n"/>
      <c r="N84" s="23">
        <f>IF(H84="","",N(I84)+N(J84)+N(K84)+N(L84))</f>
        <v/>
      </c>
      <c r="O84" s="24">
        <f>IF(N(H84)&gt;0,N84/H84,"")</f>
        <v/>
      </c>
      <c r="P84" s="36" t="n"/>
    </row>
    <row r="85">
      <c r="A85" s="35" t="n"/>
      <c r="B85" s="28">
        <f>IF(A85="","",TEXT(A85,"ddd"))</f>
        <v/>
      </c>
      <c r="C85" s="36" t="n"/>
      <c r="D85" s="36" t="n"/>
      <c r="E85" s="37" t="n"/>
      <c r="F85" s="36" t="n"/>
      <c r="G85" s="36" t="n"/>
      <c r="H85" s="38" t="n"/>
      <c r="I85" s="38" t="n"/>
      <c r="J85" s="38" t="n"/>
      <c r="K85" s="38" t="n"/>
      <c r="L85" s="38" t="n"/>
      <c r="M85" s="38" t="n"/>
      <c r="N85" s="23">
        <f>IF(H85="","",N(I85)+N(J85)+N(K85)+N(L85))</f>
        <v/>
      </c>
      <c r="O85" s="24">
        <f>IF(N(H85)&gt;0,N85/H85,"")</f>
        <v/>
      </c>
      <c r="P85" s="36" t="n"/>
    </row>
    <row r="86">
      <c r="A86" s="35" t="n"/>
      <c r="B86" s="28">
        <f>IF(A86="","",TEXT(A86,"ddd"))</f>
        <v/>
      </c>
      <c r="C86" s="36" t="n"/>
      <c r="D86" s="36" t="n"/>
      <c r="E86" s="37" t="n"/>
      <c r="F86" s="36" t="n"/>
      <c r="G86" s="36" t="n"/>
      <c r="H86" s="38" t="n"/>
      <c r="I86" s="38" t="n"/>
      <c r="J86" s="38" t="n"/>
      <c r="K86" s="38" t="n"/>
      <c r="L86" s="38" t="n"/>
      <c r="M86" s="38" t="n"/>
      <c r="N86" s="23">
        <f>IF(H86="","",N(I86)+N(J86)+N(K86)+N(L86))</f>
        <v/>
      </c>
      <c r="O86" s="24">
        <f>IF(N(H86)&gt;0,N86/H86,"")</f>
        <v/>
      </c>
      <c r="P86" s="36" t="n"/>
    </row>
    <row r="87">
      <c r="A87" s="35" t="n"/>
      <c r="B87" s="28">
        <f>IF(A87="","",TEXT(A87,"ddd"))</f>
        <v/>
      </c>
      <c r="C87" s="36" t="n"/>
      <c r="D87" s="36" t="n"/>
      <c r="E87" s="37" t="n"/>
      <c r="F87" s="36" t="n"/>
      <c r="G87" s="36" t="n"/>
      <c r="H87" s="38" t="n"/>
      <c r="I87" s="38" t="n"/>
      <c r="J87" s="38" t="n"/>
      <c r="K87" s="38" t="n"/>
      <c r="L87" s="38" t="n"/>
      <c r="M87" s="38" t="n"/>
      <c r="N87" s="23">
        <f>IF(H87="","",N(I87)+N(J87)+N(K87)+N(L87))</f>
        <v/>
      </c>
      <c r="O87" s="24">
        <f>IF(N(H87)&gt;0,N87/H87,"")</f>
        <v/>
      </c>
      <c r="P87" s="36" t="n"/>
    </row>
    <row r="88">
      <c r="A88" s="35" t="n"/>
      <c r="B88" s="28">
        <f>IF(A88="","",TEXT(A88,"ddd"))</f>
        <v/>
      </c>
      <c r="C88" s="36" t="n"/>
      <c r="D88" s="36" t="n"/>
      <c r="E88" s="37" t="n"/>
      <c r="F88" s="36" t="n"/>
      <c r="G88" s="36" t="n"/>
      <c r="H88" s="38" t="n"/>
      <c r="I88" s="38" t="n"/>
      <c r="J88" s="38" t="n"/>
      <c r="K88" s="38" t="n"/>
      <c r="L88" s="38" t="n"/>
      <c r="M88" s="38" t="n"/>
      <c r="N88" s="23">
        <f>IF(H88="","",N(I88)+N(J88)+N(K88)+N(L88))</f>
        <v/>
      </c>
      <c r="O88" s="24">
        <f>IF(N(H88)&gt;0,N88/H88,"")</f>
        <v/>
      </c>
      <c r="P88" s="36" t="n"/>
    </row>
    <row r="89">
      <c r="A89" s="35" t="n"/>
      <c r="B89" s="28">
        <f>IF(A89="","",TEXT(A89,"ddd"))</f>
        <v/>
      </c>
      <c r="C89" s="36" t="n"/>
      <c r="D89" s="36" t="n"/>
      <c r="E89" s="37" t="n"/>
      <c r="F89" s="36" t="n"/>
      <c r="G89" s="36" t="n"/>
      <c r="H89" s="38" t="n"/>
      <c r="I89" s="38" t="n"/>
      <c r="J89" s="38" t="n"/>
      <c r="K89" s="38" t="n"/>
      <c r="L89" s="38" t="n"/>
      <c r="M89" s="38" t="n"/>
      <c r="N89" s="23">
        <f>IF(H89="","",N(I89)+N(J89)+N(K89)+N(L89))</f>
        <v/>
      </c>
      <c r="O89" s="24">
        <f>IF(N(H89)&gt;0,N89/H89,"")</f>
        <v/>
      </c>
      <c r="P89" s="36" t="n"/>
    </row>
    <row r="90">
      <c r="A90" s="35" t="n"/>
      <c r="B90" s="28">
        <f>IF(A90="","",TEXT(A90,"ddd"))</f>
        <v/>
      </c>
      <c r="C90" s="36" t="n"/>
      <c r="D90" s="36" t="n"/>
      <c r="E90" s="37" t="n"/>
      <c r="F90" s="36" t="n"/>
      <c r="G90" s="36" t="n"/>
      <c r="H90" s="38" t="n"/>
      <c r="I90" s="38" t="n"/>
      <c r="J90" s="38" t="n"/>
      <c r="K90" s="38" t="n"/>
      <c r="L90" s="38" t="n"/>
      <c r="M90" s="38" t="n"/>
      <c r="N90" s="23">
        <f>IF(H90="","",N(I90)+N(J90)+N(K90)+N(L90))</f>
        <v/>
      </c>
      <c r="O90" s="24">
        <f>IF(N(H90)&gt;0,N90/H90,"")</f>
        <v/>
      </c>
      <c r="P90" s="36" t="n"/>
    </row>
    <row r="91">
      <c r="A91" s="35" t="n"/>
      <c r="B91" s="28">
        <f>IF(A91="","",TEXT(A91,"ddd"))</f>
        <v/>
      </c>
      <c r="C91" s="36" t="n"/>
      <c r="D91" s="36" t="n"/>
      <c r="E91" s="37" t="n"/>
      <c r="F91" s="36" t="n"/>
      <c r="G91" s="36" t="n"/>
      <c r="H91" s="38" t="n"/>
      <c r="I91" s="38" t="n"/>
      <c r="J91" s="38" t="n"/>
      <c r="K91" s="38" t="n"/>
      <c r="L91" s="38" t="n"/>
      <c r="M91" s="38" t="n"/>
      <c r="N91" s="23">
        <f>IF(H91="","",N(I91)+N(J91)+N(K91)+N(L91))</f>
        <v/>
      </c>
      <c r="O91" s="24">
        <f>IF(N(H91)&gt;0,N91/H91,"")</f>
        <v/>
      </c>
      <c r="P91" s="36" t="n"/>
    </row>
    <row r="92">
      <c r="A92" s="35" t="n"/>
      <c r="B92" s="28">
        <f>IF(A92="","",TEXT(A92,"ddd"))</f>
        <v/>
      </c>
      <c r="C92" s="36" t="n"/>
      <c r="D92" s="36" t="n"/>
      <c r="E92" s="37" t="n"/>
      <c r="F92" s="36" t="n"/>
      <c r="G92" s="36" t="n"/>
      <c r="H92" s="38" t="n"/>
      <c r="I92" s="38" t="n"/>
      <c r="J92" s="38" t="n"/>
      <c r="K92" s="38" t="n"/>
      <c r="L92" s="38" t="n"/>
      <c r="M92" s="38" t="n"/>
      <c r="N92" s="23">
        <f>IF(H92="","",N(I92)+N(J92)+N(K92)+N(L92))</f>
        <v/>
      </c>
      <c r="O92" s="24">
        <f>IF(N(H92)&gt;0,N92/H92,"")</f>
        <v/>
      </c>
      <c r="P92" s="36" t="n"/>
    </row>
    <row r="93">
      <c r="A93" s="35" t="n"/>
      <c r="B93" s="28">
        <f>IF(A93="","",TEXT(A93,"ddd"))</f>
        <v/>
      </c>
      <c r="C93" s="36" t="n"/>
      <c r="D93" s="36" t="n"/>
      <c r="E93" s="37" t="n"/>
      <c r="F93" s="36" t="n"/>
      <c r="G93" s="36" t="n"/>
      <c r="H93" s="38" t="n"/>
      <c r="I93" s="38" t="n"/>
      <c r="J93" s="38" t="n"/>
      <c r="K93" s="38" t="n"/>
      <c r="L93" s="38" t="n"/>
      <c r="M93" s="38" t="n"/>
      <c r="N93" s="23">
        <f>IF(H93="","",N(I93)+N(J93)+N(K93)+N(L93))</f>
        <v/>
      </c>
      <c r="O93" s="24">
        <f>IF(N(H93)&gt;0,N93/H93,"")</f>
        <v/>
      </c>
      <c r="P93" s="36" t="n"/>
    </row>
    <row r="94">
      <c r="A94" s="35" t="n"/>
      <c r="B94" s="28">
        <f>IF(A94="","",TEXT(A94,"ddd"))</f>
        <v/>
      </c>
      <c r="C94" s="36" t="n"/>
      <c r="D94" s="36" t="n"/>
      <c r="E94" s="37" t="n"/>
      <c r="F94" s="36" t="n"/>
      <c r="G94" s="36" t="n"/>
      <c r="H94" s="38" t="n"/>
      <c r="I94" s="38" t="n"/>
      <c r="J94" s="38" t="n"/>
      <c r="K94" s="38" t="n"/>
      <c r="L94" s="38" t="n"/>
      <c r="M94" s="38" t="n"/>
      <c r="N94" s="23">
        <f>IF(H94="","",N(I94)+N(J94)+N(K94)+N(L94))</f>
        <v/>
      </c>
      <c r="O94" s="24">
        <f>IF(N(H94)&gt;0,N94/H94,"")</f>
        <v/>
      </c>
      <c r="P94" s="36" t="n"/>
    </row>
    <row r="95">
      <c r="A95" s="35" t="n"/>
      <c r="B95" s="28">
        <f>IF(A95="","",TEXT(A95,"ddd"))</f>
        <v/>
      </c>
      <c r="C95" s="36" t="n"/>
      <c r="D95" s="36" t="n"/>
      <c r="E95" s="37" t="n"/>
      <c r="F95" s="36" t="n"/>
      <c r="G95" s="36" t="n"/>
      <c r="H95" s="38" t="n"/>
      <c r="I95" s="38" t="n"/>
      <c r="J95" s="38" t="n"/>
      <c r="K95" s="38" t="n"/>
      <c r="L95" s="38" t="n"/>
      <c r="M95" s="38" t="n"/>
      <c r="N95" s="23">
        <f>IF(H95="","",N(I95)+N(J95)+N(K95)+N(L95))</f>
        <v/>
      </c>
      <c r="O95" s="24">
        <f>IF(N(H95)&gt;0,N95/H95,"")</f>
        <v/>
      </c>
      <c r="P95" s="36" t="n"/>
    </row>
    <row r="96">
      <c r="A96" s="35" t="n"/>
      <c r="B96" s="28">
        <f>IF(A96="","",TEXT(A96,"ddd"))</f>
        <v/>
      </c>
      <c r="C96" s="36" t="n"/>
      <c r="D96" s="36" t="n"/>
      <c r="E96" s="37" t="n"/>
      <c r="F96" s="36" t="n"/>
      <c r="G96" s="36" t="n"/>
      <c r="H96" s="38" t="n"/>
      <c r="I96" s="38" t="n"/>
      <c r="J96" s="38" t="n"/>
      <c r="K96" s="38" t="n"/>
      <c r="L96" s="38" t="n"/>
      <c r="M96" s="38" t="n"/>
      <c r="N96" s="23">
        <f>IF(H96="","",N(I96)+N(J96)+N(K96)+N(L96))</f>
        <v/>
      </c>
      <c r="O96" s="24">
        <f>IF(N(H96)&gt;0,N96/H96,"")</f>
        <v/>
      </c>
      <c r="P96" s="36" t="n"/>
    </row>
    <row r="97">
      <c r="A97" s="35" t="n"/>
      <c r="B97" s="28">
        <f>IF(A97="","",TEXT(A97,"ddd"))</f>
        <v/>
      </c>
      <c r="C97" s="36" t="n"/>
      <c r="D97" s="36" t="n"/>
      <c r="E97" s="37" t="n"/>
      <c r="F97" s="36" t="n"/>
      <c r="G97" s="36" t="n"/>
      <c r="H97" s="38" t="n"/>
      <c r="I97" s="38" t="n"/>
      <c r="J97" s="38" t="n"/>
      <c r="K97" s="38" t="n"/>
      <c r="L97" s="38" t="n"/>
      <c r="M97" s="38" t="n"/>
      <c r="N97" s="23">
        <f>IF(H97="","",N(I97)+N(J97)+N(K97)+N(L97))</f>
        <v/>
      </c>
      <c r="O97" s="24">
        <f>IF(N(H97)&gt;0,N97/H97,"")</f>
        <v/>
      </c>
      <c r="P97" s="36" t="n"/>
    </row>
    <row r="98">
      <c r="A98" s="35" t="n"/>
      <c r="B98" s="28">
        <f>IF(A98="","",TEXT(A98,"ddd"))</f>
        <v/>
      </c>
      <c r="C98" s="36" t="n"/>
      <c r="D98" s="36" t="n"/>
      <c r="E98" s="37" t="n"/>
      <c r="F98" s="36" t="n"/>
      <c r="G98" s="36" t="n"/>
      <c r="H98" s="38" t="n"/>
      <c r="I98" s="38" t="n"/>
      <c r="J98" s="38" t="n"/>
      <c r="K98" s="38" t="n"/>
      <c r="L98" s="38" t="n"/>
      <c r="M98" s="38" t="n"/>
      <c r="N98" s="23">
        <f>IF(H98="","",N(I98)+N(J98)+N(K98)+N(L98))</f>
        <v/>
      </c>
      <c r="O98" s="24">
        <f>IF(N(H98)&gt;0,N98/H98,"")</f>
        <v/>
      </c>
      <c r="P98" s="36" t="n"/>
    </row>
    <row r="99">
      <c r="A99" s="35" t="n"/>
      <c r="B99" s="28">
        <f>IF(A99="","",TEXT(A99,"ddd"))</f>
        <v/>
      </c>
      <c r="C99" s="36" t="n"/>
      <c r="D99" s="36" t="n"/>
      <c r="E99" s="37" t="n"/>
      <c r="F99" s="36" t="n"/>
      <c r="G99" s="36" t="n"/>
      <c r="H99" s="38" t="n"/>
      <c r="I99" s="38" t="n"/>
      <c r="J99" s="38" t="n"/>
      <c r="K99" s="38" t="n"/>
      <c r="L99" s="38" t="n"/>
      <c r="M99" s="38" t="n"/>
      <c r="N99" s="23">
        <f>IF(H99="","",N(I99)+N(J99)+N(K99)+N(L99))</f>
        <v/>
      </c>
      <c r="O99" s="24">
        <f>IF(N(H99)&gt;0,N99/H99,"")</f>
        <v/>
      </c>
      <c r="P99" s="36" t="n"/>
    </row>
    <row r="100">
      <c r="A100" s="35" t="n"/>
      <c r="B100" s="28">
        <f>IF(A100="","",TEXT(A100,"ddd"))</f>
        <v/>
      </c>
      <c r="C100" s="36" t="n"/>
      <c r="D100" s="36" t="n"/>
      <c r="E100" s="37" t="n"/>
      <c r="F100" s="36" t="n"/>
      <c r="G100" s="36" t="n"/>
      <c r="H100" s="38" t="n"/>
      <c r="I100" s="38" t="n"/>
      <c r="J100" s="38" t="n"/>
      <c r="K100" s="38" t="n"/>
      <c r="L100" s="38" t="n"/>
      <c r="M100" s="38" t="n"/>
      <c r="N100" s="23">
        <f>IF(H100="","",N(I100)+N(J100)+N(K100)+N(L100))</f>
        <v/>
      </c>
      <c r="O100" s="24">
        <f>IF(N(H100)&gt;0,N100/H100,"")</f>
        <v/>
      </c>
      <c r="P100" s="36" t="n"/>
    </row>
    <row r="101">
      <c r="A101" s="35" t="n"/>
      <c r="B101" s="28">
        <f>IF(A101="","",TEXT(A101,"ddd"))</f>
        <v/>
      </c>
      <c r="C101" s="36" t="n"/>
      <c r="D101" s="36" t="n"/>
      <c r="E101" s="37" t="n"/>
      <c r="F101" s="36" t="n"/>
      <c r="G101" s="36" t="n"/>
      <c r="H101" s="38" t="n"/>
      <c r="I101" s="38" t="n"/>
      <c r="J101" s="38" t="n"/>
      <c r="K101" s="38" t="n"/>
      <c r="L101" s="38" t="n"/>
      <c r="M101" s="38" t="n"/>
      <c r="N101" s="23">
        <f>IF(H101="","",N(I101)+N(J101)+N(K101)+N(L101))</f>
        <v/>
      </c>
      <c r="O101" s="24">
        <f>IF(N(H101)&gt;0,N101/H101,"")</f>
        <v/>
      </c>
      <c r="P101" s="36" t="n"/>
    </row>
    <row r="102">
      <c r="A102" s="35" t="n"/>
      <c r="B102" s="28">
        <f>IF(A102="","",TEXT(A102,"ddd"))</f>
        <v/>
      </c>
      <c r="C102" s="36" t="n"/>
      <c r="D102" s="36" t="n"/>
      <c r="E102" s="37" t="n"/>
      <c r="F102" s="36" t="n"/>
      <c r="G102" s="36" t="n"/>
      <c r="H102" s="38" t="n"/>
      <c r="I102" s="38" t="n"/>
      <c r="J102" s="38" t="n"/>
      <c r="K102" s="38" t="n"/>
      <c r="L102" s="38" t="n"/>
      <c r="M102" s="38" t="n"/>
      <c r="N102" s="23">
        <f>IF(H102="","",N(I102)+N(J102)+N(K102)+N(L102))</f>
        <v/>
      </c>
      <c r="O102" s="24">
        <f>IF(N(H102)&gt;0,N102/H102,"")</f>
        <v/>
      </c>
      <c r="P102" s="36" t="n"/>
    </row>
    <row r="103">
      <c r="A103" s="35" t="n"/>
      <c r="B103" s="28">
        <f>IF(A103="","",TEXT(A103,"ddd"))</f>
        <v/>
      </c>
      <c r="C103" s="36" t="n"/>
      <c r="D103" s="36" t="n"/>
      <c r="E103" s="37" t="n"/>
      <c r="F103" s="36" t="n"/>
      <c r="G103" s="36" t="n"/>
      <c r="H103" s="38" t="n"/>
      <c r="I103" s="38" t="n"/>
      <c r="J103" s="38" t="n"/>
      <c r="K103" s="38" t="n"/>
      <c r="L103" s="38" t="n"/>
      <c r="M103" s="38" t="n"/>
      <c r="N103" s="23">
        <f>IF(H103="","",N(I103)+N(J103)+N(K103)+N(L103))</f>
        <v/>
      </c>
      <c r="O103" s="24">
        <f>IF(N(H103)&gt;0,N103/H103,"")</f>
        <v/>
      </c>
      <c r="P103" s="36" t="n"/>
    </row>
    <row r="104">
      <c r="A104" s="35" t="n"/>
      <c r="B104" s="28">
        <f>IF(A104="","",TEXT(A104,"ddd"))</f>
        <v/>
      </c>
      <c r="C104" s="36" t="n"/>
      <c r="D104" s="36" t="n"/>
      <c r="E104" s="37" t="n"/>
      <c r="F104" s="36" t="n"/>
      <c r="G104" s="36" t="n"/>
      <c r="H104" s="38" t="n"/>
      <c r="I104" s="38" t="n"/>
      <c r="J104" s="38" t="n"/>
      <c r="K104" s="38" t="n"/>
      <c r="L104" s="38" t="n"/>
      <c r="M104" s="38" t="n"/>
      <c r="N104" s="23">
        <f>IF(H104="","",N(I104)+N(J104)+N(K104)+N(L104))</f>
        <v/>
      </c>
      <c r="O104" s="24">
        <f>IF(N(H104)&gt;0,N104/H104,"")</f>
        <v/>
      </c>
      <c r="P104" s="36" t="n"/>
    </row>
    <row r="105">
      <c r="A105" s="35" t="n"/>
      <c r="B105" s="28">
        <f>IF(A105="","",TEXT(A105,"ddd"))</f>
        <v/>
      </c>
      <c r="C105" s="36" t="n"/>
      <c r="D105" s="36" t="n"/>
      <c r="E105" s="37" t="n"/>
      <c r="F105" s="36" t="n"/>
      <c r="G105" s="36" t="n"/>
      <c r="H105" s="38" t="n"/>
      <c r="I105" s="38" t="n"/>
      <c r="J105" s="38" t="n"/>
      <c r="K105" s="38" t="n"/>
      <c r="L105" s="38" t="n"/>
      <c r="M105" s="38" t="n"/>
      <c r="N105" s="23">
        <f>IF(H105="","",N(I105)+N(J105)+N(K105)+N(L105))</f>
        <v/>
      </c>
      <c r="O105" s="24">
        <f>IF(N(H105)&gt;0,N105/H105,"")</f>
        <v/>
      </c>
      <c r="P105" s="36" t="n"/>
    </row>
    <row r="106">
      <c r="A106" s="35" t="n"/>
      <c r="B106" s="28">
        <f>IF(A106="","",TEXT(A106,"ddd"))</f>
        <v/>
      </c>
      <c r="C106" s="36" t="n"/>
      <c r="D106" s="36" t="n"/>
      <c r="E106" s="37" t="n"/>
      <c r="F106" s="36" t="n"/>
      <c r="G106" s="36" t="n"/>
      <c r="H106" s="38" t="n"/>
      <c r="I106" s="38" t="n"/>
      <c r="J106" s="38" t="n"/>
      <c r="K106" s="38" t="n"/>
      <c r="L106" s="38" t="n"/>
      <c r="M106" s="38" t="n"/>
      <c r="N106" s="23">
        <f>IF(H106="","",N(I106)+N(J106)+N(K106)+N(L106))</f>
        <v/>
      </c>
      <c r="O106" s="24">
        <f>IF(N(H106)&gt;0,N106/H106,"")</f>
        <v/>
      </c>
      <c r="P106" s="36" t="n"/>
    </row>
    <row r="107">
      <c r="A107" s="35" t="n"/>
      <c r="B107" s="28">
        <f>IF(A107="","",TEXT(A107,"ddd"))</f>
        <v/>
      </c>
      <c r="C107" s="36" t="n"/>
      <c r="D107" s="36" t="n"/>
      <c r="E107" s="37" t="n"/>
      <c r="F107" s="36" t="n"/>
      <c r="G107" s="36" t="n"/>
      <c r="H107" s="38" t="n"/>
      <c r="I107" s="38" t="n"/>
      <c r="J107" s="38" t="n"/>
      <c r="K107" s="38" t="n"/>
      <c r="L107" s="38" t="n"/>
      <c r="M107" s="38" t="n"/>
      <c r="N107" s="23">
        <f>IF(H107="","",N(I107)+N(J107)+N(K107)+N(L107))</f>
        <v/>
      </c>
      <c r="O107" s="24">
        <f>IF(N(H107)&gt;0,N107/H107,"")</f>
        <v/>
      </c>
      <c r="P107" s="36" t="n"/>
    </row>
    <row r="108">
      <c r="A108" s="35" t="n"/>
      <c r="B108" s="28">
        <f>IF(A108="","",TEXT(A108,"ddd"))</f>
        <v/>
      </c>
      <c r="C108" s="36" t="n"/>
      <c r="D108" s="36" t="n"/>
      <c r="E108" s="37" t="n"/>
      <c r="F108" s="36" t="n"/>
      <c r="G108" s="36" t="n"/>
      <c r="H108" s="38" t="n"/>
      <c r="I108" s="38" t="n"/>
      <c r="J108" s="38" t="n"/>
      <c r="K108" s="38" t="n"/>
      <c r="L108" s="38" t="n"/>
      <c r="M108" s="38" t="n"/>
      <c r="N108" s="23">
        <f>IF(H108="","",N(I108)+N(J108)+N(K108)+N(L108))</f>
        <v/>
      </c>
      <c r="O108" s="24">
        <f>IF(N(H108)&gt;0,N108/H108,"")</f>
        <v/>
      </c>
      <c r="P108" s="36" t="n"/>
    </row>
    <row r="109">
      <c r="A109" s="35" t="n"/>
      <c r="B109" s="28">
        <f>IF(A109="","",TEXT(A109,"ddd"))</f>
        <v/>
      </c>
      <c r="C109" s="36" t="n"/>
      <c r="D109" s="36" t="n"/>
      <c r="E109" s="37" t="n"/>
      <c r="F109" s="36" t="n"/>
      <c r="G109" s="36" t="n"/>
      <c r="H109" s="38" t="n"/>
      <c r="I109" s="38" t="n"/>
      <c r="J109" s="38" t="n"/>
      <c r="K109" s="38" t="n"/>
      <c r="L109" s="38" t="n"/>
      <c r="M109" s="38" t="n"/>
      <c r="N109" s="23">
        <f>IF(H109="","",N(I109)+N(J109)+N(K109)+N(L109))</f>
        <v/>
      </c>
      <c r="O109" s="24">
        <f>IF(N(H109)&gt;0,N109/H109,"")</f>
        <v/>
      </c>
      <c r="P109" s="36" t="n"/>
    </row>
    <row r="110">
      <c r="A110" s="35" t="n"/>
      <c r="B110" s="28">
        <f>IF(A110="","",TEXT(A110,"ddd"))</f>
        <v/>
      </c>
      <c r="C110" s="36" t="n"/>
      <c r="D110" s="36" t="n"/>
      <c r="E110" s="37" t="n"/>
      <c r="F110" s="36" t="n"/>
      <c r="G110" s="36" t="n"/>
      <c r="H110" s="38" t="n"/>
      <c r="I110" s="38" t="n"/>
      <c r="J110" s="38" t="n"/>
      <c r="K110" s="38" t="n"/>
      <c r="L110" s="38" t="n"/>
      <c r="M110" s="38" t="n"/>
      <c r="N110" s="23">
        <f>IF(H110="","",N(I110)+N(J110)+N(K110)+N(L110))</f>
        <v/>
      </c>
      <c r="O110" s="24">
        <f>IF(N(H110)&gt;0,N110/H110,"")</f>
        <v/>
      </c>
      <c r="P110" s="36" t="n"/>
    </row>
    <row r="111">
      <c r="A111" s="35" t="n"/>
      <c r="B111" s="28">
        <f>IF(A111="","",TEXT(A111,"ddd"))</f>
        <v/>
      </c>
      <c r="C111" s="36" t="n"/>
      <c r="D111" s="36" t="n"/>
      <c r="E111" s="37" t="n"/>
      <c r="F111" s="36" t="n"/>
      <c r="G111" s="36" t="n"/>
      <c r="H111" s="38" t="n"/>
      <c r="I111" s="38" t="n"/>
      <c r="J111" s="38" t="n"/>
      <c r="K111" s="38" t="n"/>
      <c r="L111" s="38" t="n"/>
      <c r="M111" s="38" t="n"/>
      <c r="N111" s="23">
        <f>IF(H111="","",N(I111)+N(J111)+N(K111)+N(L111))</f>
        <v/>
      </c>
      <c r="O111" s="24">
        <f>IF(N(H111)&gt;0,N111/H111,"")</f>
        <v/>
      </c>
      <c r="P111" s="36" t="n"/>
    </row>
    <row r="112">
      <c r="A112" s="35" t="n"/>
      <c r="B112" s="28">
        <f>IF(A112="","",TEXT(A112,"ddd"))</f>
        <v/>
      </c>
      <c r="C112" s="36" t="n"/>
      <c r="D112" s="36" t="n"/>
      <c r="E112" s="37" t="n"/>
      <c r="F112" s="36" t="n"/>
      <c r="G112" s="36" t="n"/>
      <c r="H112" s="38" t="n"/>
      <c r="I112" s="38" t="n"/>
      <c r="J112" s="38" t="n"/>
      <c r="K112" s="38" t="n"/>
      <c r="L112" s="38" t="n"/>
      <c r="M112" s="38" t="n"/>
      <c r="N112" s="23">
        <f>IF(H112="","",N(I112)+N(J112)+N(K112)+N(L112))</f>
        <v/>
      </c>
      <c r="O112" s="24">
        <f>IF(N(H112)&gt;0,N112/H112,"")</f>
        <v/>
      </c>
      <c r="P112" s="36" t="n"/>
    </row>
    <row r="113">
      <c r="A113" s="35" t="n"/>
      <c r="B113" s="28">
        <f>IF(A113="","",TEXT(A113,"ddd"))</f>
        <v/>
      </c>
      <c r="C113" s="36" t="n"/>
      <c r="D113" s="36" t="n"/>
      <c r="E113" s="37" t="n"/>
      <c r="F113" s="36" t="n"/>
      <c r="G113" s="36" t="n"/>
      <c r="H113" s="38" t="n"/>
      <c r="I113" s="38" t="n"/>
      <c r="J113" s="38" t="n"/>
      <c r="K113" s="38" t="n"/>
      <c r="L113" s="38" t="n"/>
      <c r="M113" s="38" t="n"/>
      <c r="N113" s="23">
        <f>IF(H113="","",N(I113)+N(J113)+N(K113)+N(L113))</f>
        <v/>
      </c>
      <c r="O113" s="24">
        <f>IF(N(H113)&gt;0,N113/H113,"")</f>
        <v/>
      </c>
      <c r="P113" s="36" t="n"/>
    </row>
    <row r="114">
      <c r="A114" s="35" t="n"/>
      <c r="B114" s="28">
        <f>IF(A114="","",TEXT(A114,"ddd"))</f>
        <v/>
      </c>
      <c r="C114" s="36" t="n"/>
      <c r="D114" s="36" t="n"/>
      <c r="E114" s="37" t="n"/>
      <c r="F114" s="36" t="n"/>
      <c r="G114" s="36" t="n"/>
      <c r="H114" s="38" t="n"/>
      <c r="I114" s="38" t="n"/>
      <c r="J114" s="38" t="n"/>
      <c r="K114" s="38" t="n"/>
      <c r="L114" s="38" t="n"/>
      <c r="M114" s="38" t="n"/>
      <c r="N114" s="23">
        <f>IF(H114="","",N(I114)+N(J114)+N(K114)+N(L114))</f>
        <v/>
      </c>
      <c r="O114" s="24">
        <f>IF(N(H114)&gt;0,N114/H114,"")</f>
        <v/>
      </c>
      <c r="P114" s="36" t="n"/>
    </row>
    <row r="115">
      <c r="A115" s="35" t="n"/>
      <c r="B115" s="28">
        <f>IF(A115="","",TEXT(A115,"ddd"))</f>
        <v/>
      </c>
      <c r="C115" s="36" t="n"/>
      <c r="D115" s="36" t="n"/>
      <c r="E115" s="37" t="n"/>
      <c r="F115" s="36" t="n"/>
      <c r="G115" s="36" t="n"/>
      <c r="H115" s="38" t="n"/>
      <c r="I115" s="38" t="n"/>
      <c r="J115" s="38" t="n"/>
      <c r="K115" s="38" t="n"/>
      <c r="L115" s="38" t="n"/>
      <c r="M115" s="38" t="n"/>
      <c r="N115" s="23">
        <f>IF(H115="","",N(I115)+N(J115)+N(K115)+N(L115))</f>
        <v/>
      </c>
      <c r="O115" s="24">
        <f>IF(N(H115)&gt;0,N115/H115,"")</f>
        <v/>
      </c>
      <c r="P115" s="36" t="n"/>
    </row>
    <row r="116">
      <c r="A116" s="35" t="n"/>
      <c r="B116" s="28">
        <f>IF(A116="","",TEXT(A116,"ddd"))</f>
        <v/>
      </c>
      <c r="C116" s="36" t="n"/>
      <c r="D116" s="36" t="n"/>
      <c r="E116" s="37" t="n"/>
      <c r="F116" s="36" t="n"/>
      <c r="G116" s="36" t="n"/>
      <c r="H116" s="38" t="n"/>
      <c r="I116" s="38" t="n"/>
      <c r="J116" s="38" t="n"/>
      <c r="K116" s="38" t="n"/>
      <c r="L116" s="38" t="n"/>
      <c r="M116" s="38" t="n"/>
      <c r="N116" s="23">
        <f>IF(H116="","",N(I116)+N(J116)+N(K116)+N(L116))</f>
        <v/>
      </c>
      <c r="O116" s="24">
        <f>IF(N(H116)&gt;0,N116/H116,"")</f>
        <v/>
      </c>
      <c r="P116" s="36" t="n"/>
    </row>
    <row r="117">
      <c r="A117" s="35" t="n"/>
      <c r="B117" s="28">
        <f>IF(A117="","",TEXT(A117,"ddd"))</f>
        <v/>
      </c>
      <c r="C117" s="36" t="n"/>
      <c r="D117" s="36" t="n"/>
      <c r="E117" s="37" t="n"/>
      <c r="F117" s="36" t="n"/>
      <c r="G117" s="36" t="n"/>
      <c r="H117" s="38" t="n"/>
      <c r="I117" s="38" t="n"/>
      <c r="J117" s="38" t="n"/>
      <c r="K117" s="38" t="n"/>
      <c r="L117" s="38" t="n"/>
      <c r="M117" s="38" t="n"/>
      <c r="N117" s="23">
        <f>IF(H117="","",N(I117)+N(J117)+N(K117)+N(L117))</f>
        <v/>
      </c>
      <c r="O117" s="24">
        <f>IF(N(H117)&gt;0,N117/H117,"")</f>
        <v/>
      </c>
      <c r="P117" s="36" t="n"/>
    </row>
    <row r="118">
      <c r="A118" s="35" t="n"/>
      <c r="B118" s="28">
        <f>IF(A118="","",TEXT(A118,"ddd"))</f>
        <v/>
      </c>
      <c r="C118" s="36" t="n"/>
      <c r="D118" s="36" t="n"/>
      <c r="E118" s="37" t="n"/>
      <c r="F118" s="36" t="n"/>
      <c r="G118" s="36" t="n"/>
      <c r="H118" s="38" t="n"/>
      <c r="I118" s="38" t="n"/>
      <c r="J118" s="38" t="n"/>
      <c r="K118" s="38" t="n"/>
      <c r="L118" s="38" t="n"/>
      <c r="M118" s="38" t="n"/>
      <c r="N118" s="23">
        <f>IF(H118="","",N(I118)+N(J118)+N(K118)+N(L118))</f>
        <v/>
      </c>
      <c r="O118" s="24">
        <f>IF(N(H118)&gt;0,N118/H118,"")</f>
        <v/>
      </c>
      <c r="P118" s="36" t="n"/>
    </row>
    <row r="119">
      <c r="A119" s="35" t="n"/>
      <c r="B119" s="28">
        <f>IF(A119="","",TEXT(A119,"ddd"))</f>
        <v/>
      </c>
      <c r="C119" s="36" t="n"/>
      <c r="D119" s="36" t="n"/>
      <c r="E119" s="37" t="n"/>
      <c r="F119" s="36" t="n"/>
      <c r="G119" s="36" t="n"/>
      <c r="H119" s="38" t="n"/>
      <c r="I119" s="38" t="n"/>
      <c r="J119" s="38" t="n"/>
      <c r="K119" s="38" t="n"/>
      <c r="L119" s="38" t="n"/>
      <c r="M119" s="38" t="n"/>
      <c r="N119" s="23">
        <f>IF(H119="","",N(I119)+N(J119)+N(K119)+N(L119))</f>
        <v/>
      </c>
      <c r="O119" s="24">
        <f>IF(N(H119)&gt;0,N119/H119,"")</f>
        <v/>
      </c>
      <c r="P119" s="36" t="n"/>
    </row>
    <row r="120">
      <c r="A120" s="35" t="n"/>
      <c r="B120" s="28">
        <f>IF(A120="","",TEXT(A120,"ddd"))</f>
        <v/>
      </c>
      <c r="C120" s="36" t="n"/>
      <c r="D120" s="36" t="n"/>
      <c r="E120" s="37" t="n"/>
      <c r="F120" s="36" t="n"/>
      <c r="G120" s="36" t="n"/>
      <c r="H120" s="38" t="n"/>
      <c r="I120" s="38" t="n"/>
      <c r="J120" s="38" t="n"/>
      <c r="K120" s="38" t="n"/>
      <c r="L120" s="38" t="n"/>
      <c r="M120" s="38" t="n"/>
      <c r="N120" s="23">
        <f>IF(H120="","",N(I120)+N(J120)+N(K120)+N(L120))</f>
        <v/>
      </c>
      <c r="O120" s="24">
        <f>IF(N(H120)&gt;0,N120/H120,"")</f>
        <v/>
      </c>
      <c r="P120" s="36" t="n"/>
    </row>
    <row r="121">
      <c r="A121" s="35" t="n"/>
      <c r="B121" s="28">
        <f>IF(A121="","",TEXT(A121,"ddd"))</f>
        <v/>
      </c>
      <c r="C121" s="36" t="n"/>
      <c r="D121" s="36" t="n"/>
      <c r="E121" s="37" t="n"/>
      <c r="F121" s="36" t="n"/>
      <c r="G121" s="36" t="n"/>
      <c r="H121" s="38" t="n"/>
      <c r="I121" s="38" t="n"/>
      <c r="J121" s="38" t="n"/>
      <c r="K121" s="38" t="n"/>
      <c r="L121" s="38" t="n"/>
      <c r="M121" s="38" t="n"/>
      <c r="N121" s="23">
        <f>IF(H121="","",N(I121)+N(J121)+N(K121)+N(L121))</f>
        <v/>
      </c>
      <c r="O121" s="24">
        <f>IF(N(H121)&gt;0,N121/H121,"")</f>
        <v/>
      </c>
      <c r="P121" s="36" t="n"/>
    </row>
    <row r="122">
      <c r="A122" s="35" t="n"/>
      <c r="B122" s="28">
        <f>IF(A122="","",TEXT(A122,"ddd"))</f>
        <v/>
      </c>
      <c r="C122" s="36" t="n"/>
      <c r="D122" s="36" t="n"/>
      <c r="E122" s="37" t="n"/>
      <c r="F122" s="36" t="n"/>
      <c r="G122" s="36" t="n"/>
      <c r="H122" s="38" t="n"/>
      <c r="I122" s="38" t="n"/>
      <c r="J122" s="38" t="n"/>
      <c r="K122" s="38" t="n"/>
      <c r="L122" s="38" t="n"/>
      <c r="M122" s="38" t="n"/>
      <c r="N122" s="23">
        <f>IF(H122="","",N(I122)+N(J122)+N(K122)+N(L122))</f>
        <v/>
      </c>
      <c r="O122" s="24">
        <f>IF(N(H122)&gt;0,N122/H122,"")</f>
        <v/>
      </c>
      <c r="P122" s="36" t="n"/>
    </row>
    <row r="123">
      <c r="A123" s="35" t="n"/>
      <c r="B123" s="28">
        <f>IF(A123="","",TEXT(A123,"ddd"))</f>
        <v/>
      </c>
      <c r="C123" s="36" t="n"/>
      <c r="D123" s="36" t="n"/>
      <c r="E123" s="37" t="n"/>
      <c r="F123" s="36" t="n"/>
      <c r="G123" s="36" t="n"/>
      <c r="H123" s="38" t="n"/>
      <c r="I123" s="38" t="n"/>
      <c r="J123" s="38" t="n"/>
      <c r="K123" s="38" t="n"/>
      <c r="L123" s="38" t="n"/>
      <c r="M123" s="38" t="n"/>
      <c r="N123" s="23">
        <f>IF(H123="","",N(I123)+N(J123)+N(K123)+N(L123))</f>
        <v/>
      </c>
      <c r="O123" s="24">
        <f>IF(N(H123)&gt;0,N123/H123,"")</f>
        <v/>
      </c>
      <c r="P123" s="36" t="n"/>
    </row>
    <row r="124">
      <c r="A124" s="35" t="n"/>
      <c r="B124" s="28">
        <f>IF(A124="","",TEXT(A124,"ddd"))</f>
        <v/>
      </c>
      <c r="C124" s="36" t="n"/>
      <c r="D124" s="36" t="n"/>
      <c r="E124" s="37" t="n"/>
      <c r="F124" s="36" t="n"/>
      <c r="G124" s="36" t="n"/>
      <c r="H124" s="38" t="n"/>
      <c r="I124" s="38" t="n"/>
      <c r="J124" s="38" t="n"/>
      <c r="K124" s="38" t="n"/>
      <c r="L124" s="38" t="n"/>
      <c r="M124" s="38" t="n"/>
      <c r="N124" s="23">
        <f>IF(H124="","",N(I124)+N(J124)+N(K124)+N(L124))</f>
        <v/>
      </c>
      <c r="O124" s="24">
        <f>IF(N(H124)&gt;0,N124/H124,"")</f>
        <v/>
      </c>
      <c r="P124" s="36" t="n"/>
    </row>
    <row r="125">
      <c r="A125" s="35" t="n"/>
      <c r="B125" s="28">
        <f>IF(A125="","",TEXT(A125,"ddd"))</f>
        <v/>
      </c>
      <c r="C125" s="36" t="n"/>
      <c r="D125" s="36" t="n"/>
      <c r="E125" s="37" t="n"/>
      <c r="F125" s="36" t="n"/>
      <c r="G125" s="36" t="n"/>
      <c r="H125" s="38" t="n"/>
      <c r="I125" s="38" t="n"/>
      <c r="J125" s="38" t="n"/>
      <c r="K125" s="38" t="n"/>
      <c r="L125" s="38" t="n"/>
      <c r="M125" s="38" t="n"/>
      <c r="N125" s="23">
        <f>IF(H125="","",N(I125)+N(J125)+N(K125)+N(L125))</f>
        <v/>
      </c>
      <c r="O125" s="24">
        <f>IF(N(H125)&gt;0,N125/H125,"")</f>
        <v/>
      </c>
      <c r="P125" s="36" t="n"/>
    </row>
    <row r="126">
      <c r="A126" s="35" t="n"/>
      <c r="B126" s="28">
        <f>IF(A126="","",TEXT(A126,"ddd"))</f>
        <v/>
      </c>
      <c r="C126" s="36" t="n"/>
      <c r="D126" s="36" t="n"/>
      <c r="E126" s="37" t="n"/>
      <c r="F126" s="36" t="n"/>
      <c r="G126" s="36" t="n"/>
      <c r="H126" s="38" t="n"/>
      <c r="I126" s="38" t="n"/>
      <c r="J126" s="38" t="n"/>
      <c r="K126" s="38" t="n"/>
      <c r="L126" s="38" t="n"/>
      <c r="M126" s="38" t="n"/>
      <c r="N126" s="23">
        <f>IF(H126="","",N(I126)+N(J126)+N(K126)+N(L126))</f>
        <v/>
      </c>
      <c r="O126" s="24">
        <f>IF(N(H126)&gt;0,N126/H126,"")</f>
        <v/>
      </c>
      <c r="P126" s="36" t="n"/>
    </row>
    <row r="127">
      <c r="A127" s="35" t="n"/>
      <c r="B127" s="28">
        <f>IF(A127="","",TEXT(A127,"ddd"))</f>
        <v/>
      </c>
      <c r="C127" s="36" t="n"/>
      <c r="D127" s="36" t="n"/>
      <c r="E127" s="37" t="n"/>
      <c r="F127" s="36" t="n"/>
      <c r="G127" s="36" t="n"/>
      <c r="H127" s="38" t="n"/>
      <c r="I127" s="38" t="n"/>
      <c r="J127" s="38" t="n"/>
      <c r="K127" s="38" t="n"/>
      <c r="L127" s="38" t="n"/>
      <c r="M127" s="38" t="n"/>
      <c r="N127" s="23">
        <f>IF(H127="","",N(I127)+N(J127)+N(K127)+N(L127))</f>
        <v/>
      </c>
      <c r="O127" s="24">
        <f>IF(N(H127)&gt;0,N127/H127,"")</f>
        <v/>
      </c>
      <c r="P127" s="36" t="n"/>
    </row>
    <row r="128">
      <c r="A128" s="35" t="n"/>
      <c r="B128" s="28">
        <f>IF(A128="","",TEXT(A128,"ddd"))</f>
        <v/>
      </c>
      <c r="C128" s="36" t="n"/>
      <c r="D128" s="36" t="n"/>
      <c r="E128" s="37" t="n"/>
      <c r="F128" s="36" t="n"/>
      <c r="G128" s="36" t="n"/>
      <c r="H128" s="38" t="n"/>
      <c r="I128" s="38" t="n"/>
      <c r="J128" s="38" t="n"/>
      <c r="K128" s="38" t="n"/>
      <c r="L128" s="38" t="n"/>
      <c r="M128" s="38" t="n"/>
      <c r="N128" s="23">
        <f>IF(H128="","",N(I128)+N(J128)+N(K128)+N(L128))</f>
        <v/>
      </c>
      <c r="O128" s="24">
        <f>IF(N(H128)&gt;0,N128/H128,"")</f>
        <v/>
      </c>
      <c r="P128" s="36" t="n"/>
    </row>
    <row r="129">
      <c r="A129" s="35" t="n"/>
      <c r="B129" s="28">
        <f>IF(A129="","",TEXT(A129,"ddd"))</f>
        <v/>
      </c>
      <c r="C129" s="36" t="n"/>
      <c r="D129" s="36" t="n"/>
      <c r="E129" s="37" t="n"/>
      <c r="F129" s="36" t="n"/>
      <c r="G129" s="36" t="n"/>
      <c r="H129" s="38" t="n"/>
      <c r="I129" s="38" t="n"/>
      <c r="J129" s="38" t="n"/>
      <c r="K129" s="38" t="n"/>
      <c r="L129" s="38" t="n"/>
      <c r="M129" s="38" t="n"/>
      <c r="N129" s="23">
        <f>IF(H129="","",N(I129)+N(J129)+N(K129)+N(L129))</f>
        <v/>
      </c>
      <c r="O129" s="24">
        <f>IF(N(H129)&gt;0,N129/H129,"")</f>
        <v/>
      </c>
      <c r="P129" s="36" t="n"/>
    </row>
    <row r="130">
      <c r="A130" s="35" t="n"/>
      <c r="B130" s="28">
        <f>IF(A130="","",TEXT(A130,"ddd"))</f>
        <v/>
      </c>
      <c r="C130" s="36" t="n"/>
      <c r="D130" s="36" t="n"/>
      <c r="E130" s="37" t="n"/>
      <c r="F130" s="36" t="n"/>
      <c r="G130" s="36" t="n"/>
      <c r="H130" s="38" t="n"/>
      <c r="I130" s="38" t="n"/>
      <c r="J130" s="38" t="n"/>
      <c r="K130" s="38" t="n"/>
      <c r="L130" s="38" t="n"/>
      <c r="M130" s="38" t="n"/>
      <c r="N130" s="23">
        <f>IF(H130="","",N(I130)+N(J130)+N(K130)+N(L130))</f>
        <v/>
      </c>
      <c r="O130" s="24">
        <f>IF(N(H130)&gt;0,N130/H130,"")</f>
        <v/>
      </c>
      <c r="P130" s="36" t="n"/>
    </row>
    <row r="131">
      <c r="A131" s="35" t="n"/>
      <c r="B131" s="28">
        <f>IF(A131="","",TEXT(A131,"ddd"))</f>
        <v/>
      </c>
      <c r="C131" s="36" t="n"/>
      <c r="D131" s="36" t="n"/>
      <c r="E131" s="37" t="n"/>
      <c r="F131" s="36" t="n"/>
      <c r="G131" s="36" t="n"/>
      <c r="H131" s="38" t="n"/>
      <c r="I131" s="38" t="n"/>
      <c r="J131" s="38" t="n"/>
      <c r="K131" s="38" t="n"/>
      <c r="L131" s="38" t="n"/>
      <c r="M131" s="38" t="n"/>
      <c r="N131" s="23">
        <f>IF(H131="","",N(I131)+N(J131)+N(K131)+N(L131))</f>
        <v/>
      </c>
      <c r="O131" s="24">
        <f>IF(N(H131)&gt;0,N131/H131,"")</f>
        <v/>
      </c>
      <c r="P131" s="36" t="n"/>
    </row>
    <row r="132">
      <c r="A132" s="35" t="n"/>
      <c r="B132" s="28">
        <f>IF(A132="","",TEXT(A132,"ddd"))</f>
        <v/>
      </c>
      <c r="C132" s="36" t="n"/>
      <c r="D132" s="36" t="n"/>
      <c r="E132" s="37" t="n"/>
      <c r="F132" s="36" t="n"/>
      <c r="G132" s="36" t="n"/>
      <c r="H132" s="38" t="n"/>
      <c r="I132" s="38" t="n"/>
      <c r="J132" s="38" t="n"/>
      <c r="K132" s="38" t="n"/>
      <c r="L132" s="38" t="n"/>
      <c r="M132" s="38" t="n"/>
      <c r="N132" s="23">
        <f>IF(H132="","",N(I132)+N(J132)+N(K132)+N(L132))</f>
        <v/>
      </c>
      <c r="O132" s="24">
        <f>IF(N(H132)&gt;0,N132/H132,"")</f>
        <v/>
      </c>
      <c r="P132" s="36" t="n"/>
    </row>
    <row r="133">
      <c r="A133" s="35" t="n"/>
      <c r="B133" s="28">
        <f>IF(A133="","",TEXT(A133,"ddd"))</f>
        <v/>
      </c>
      <c r="C133" s="36" t="n"/>
      <c r="D133" s="36" t="n"/>
      <c r="E133" s="37" t="n"/>
      <c r="F133" s="36" t="n"/>
      <c r="G133" s="36" t="n"/>
      <c r="H133" s="38" t="n"/>
      <c r="I133" s="38" t="n"/>
      <c r="J133" s="38" t="n"/>
      <c r="K133" s="38" t="n"/>
      <c r="L133" s="38" t="n"/>
      <c r="M133" s="38" t="n"/>
      <c r="N133" s="23">
        <f>IF(H133="","",N(I133)+N(J133)+N(K133)+N(L133))</f>
        <v/>
      </c>
      <c r="O133" s="24">
        <f>IF(N(H133)&gt;0,N133/H133,"")</f>
        <v/>
      </c>
      <c r="P133" s="36" t="n"/>
    </row>
    <row r="134">
      <c r="A134" s="35" t="n"/>
      <c r="B134" s="28">
        <f>IF(A134="","",TEXT(A134,"ddd"))</f>
        <v/>
      </c>
      <c r="C134" s="36" t="n"/>
      <c r="D134" s="36" t="n"/>
      <c r="E134" s="37" t="n"/>
      <c r="F134" s="36" t="n"/>
      <c r="G134" s="36" t="n"/>
      <c r="H134" s="38" t="n"/>
      <c r="I134" s="38" t="n"/>
      <c r="J134" s="38" t="n"/>
      <c r="K134" s="38" t="n"/>
      <c r="L134" s="38" t="n"/>
      <c r="M134" s="38" t="n"/>
      <c r="N134" s="23">
        <f>IF(H134="","",N(I134)+N(J134)+N(K134)+N(L134))</f>
        <v/>
      </c>
      <c r="O134" s="24">
        <f>IF(N(H134)&gt;0,N134/H134,"")</f>
        <v/>
      </c>
      <c r="P134" s="36" t="n"/>
    </row>
    <row r="135">
      <c r="A135" s="35" t="n"/>
      <c r="B135" s="28">
        <f>IF(A135="","",TEXT(A135,"ddd"))</f>
        <v/>
      </c>
      <c r="C135" s="36" t="n"/>
      <c r="D135" s="36" t="n"/>
      <c r="E135" s="37" t="n"/>
      <c r="F135" s="36" t="n"/>
      <c r="G135" s="36" t="n"/>
      <c r="H135" s="38" t="n"/>
      <c r="I135" s="38" t="n"/>
      <c r="J135" s="38" t="n"/>
      <c r="K135" s="38" t="n"/>
      <c r="L135" s="38" t="n"/>
      <c r="M135" s="38" t="n"/>
      <c r="N135" s="23">
        <f>IF(H135="","",N(I135)+N(J135)+N(K135)+N(L135))</f>
        <v/>
      </c>
      <c r="O135" s="24">
        <f>IF(N(H135)&gt;0,N135/H135,"")</f>
        <v/>
      </c>
      <c r="P135" s="36" t="n"/>
    </row>
    <row r="136">
      <c r="A136" s="35" t="n"/>
      <c r="B136" s="28">
        <f>IF(A136="","",TEXT(A136,"ddd"))</f>
        <v/>
      </c>
      <c r="C136" s="36" t="n"/>
      <c r="D136" s="36" t="n"/>
      <c r="E136" s="37" t="n"/>
      <c r="F136" s="36" t="n"/>
      <c r="G136" s="36" t="n"/>
      <c r="H136" s="38" t="n"/>
      <c r="I136" s="38" t="n"/>
      <c r="J136" s="38" t="n"/>
      <c r="K136" s="38" t="n"/>
      <c r="L136" s="38" t="n"/>
      <c r="M136" s="38" t="n"/>
      <c r="N136" s="23">
        <f>IF(H136="","",N(I136)+N(J136)+N(K136)+N(L136))</f>
        <v/>
      </c>
      <c r="O136" s="24">
        <f>IF(N(H136)&gt;0,N136/H136,"")</f>
        <v/>
      </c>
      <c r="P136" s="36" t="n"/>
    </row>
    <row r="137">
      <c r="A137" s="35" t="n"/>
      <c r="B137" s="28">
        <f>IF(A137="","",TEXT(A137,"ddd"))</f>
        <v/>
      </c>
      <c r="C137" s="36" t="n"/>
      <c r="D137" s="36" t="n"/>
      <c r="E137" s="37" t="n"/>
      <c r="F137" s="36" t="n"/>
      <c r="G137" s="36" t="n"/>
      <c r="H137" s="38" t="n"/>
      <c r="I137" s="38" t="n"/>
      <c r="J137" s="38" t="n"/>
      <c r="K137" s="38" t="n"/>
      <c r="L137" s="38" t="n"/>
      <c r="M137" s="38" t="n"/>
      <c r="N137" s="23">
        <f>IF(H137="","",N(I137)+N(J137)+N(K137)+N(L137))</f>
        <v/>
      </c>
      <c r="O137" s="24">
        <f>IF(N(H137)&gt;0,N137/H137,"")</f>
        <v/>
      </c>
      <c r="P137" s="36" t="n"/>
    </row>
    <row r="138">
      <c r="A138" s="35" t="n"/>
      <c r="B138" s="28">
        <f>IF(A138="","",TEXT(A138,"ddd"))</f>
        <v/>
      </c>
      <c r="C138" s="36" t="n"/>
      <c r="D138" s="36" t="n"/>
      <c r="E138" s="37" t="n"/>
      <c r="F138" s="36" t="n"/>
      <c r="G138" s="36" t="n"/>
      <c r="H138" s="38" t="n"/>
      <c r="I138" s="38" t="n"/>
      <c r="J138" s="38" t="n"/>
      <c r="K138" s="38" t="n"/>
      <c r="L138" s="38" t="n"/>
      <c r="M138" s="38" t="n"/>
      <c r="N138" s="23">
        <f>IF(H138="","",N(I138)+N(J138)+N(K138)+N(L138))</f>
        <v/>
      </c>
      <c r="O138" s="24">
        <f>IF(N(H138)&gt;0,N138/H138,"")</f>
        <v/>
      </c>
      <c r="P138" s="36" t="n"/>
    </row>
    <row r="139">
      <c r="A139" s="35" t="n"/>
      <c r="B139" s="28">
        <f>IF(A139="","",TEXT(A139,"ddd"))</f>
        <v/>
      </c>
      <c r="C139" s="36" t="n"/>
      <c r="D139" s="36" t="n"/>
      <c r="E139" s="37" t="n"/>
      <c r="F139" s="36" t="n"/>
      <c r="G139" s="36" t="n"/>
      <c r="H139" s="38" t="n"/>
      <c r="I139" s="38" t="n"/>
      <c r="J139" s="38" t="n"/>
      <c r="K139" s="38" t="n"/>
      <c r="L139" s="38" t="n"/>
      <c r="M139" s="38" t="n"/>
      <c r="N139" s="23">
        <f>IF(H139="","",N(I139)+N(J139)+N(K139)+N(L139))</f>
        <v/>
      </c>
      <c r="O139" s="24">
        <f>IF(N(H139)&gt;0,N139/H139,"")</f>
        <v/>
      </c>
      <c r="P139" s="36" t="n"/>
    </row>
    <row r="140">
      <c r="A140" s="35" t="n"/>
      <c r="B140" s="28">
        <f>IF(A140="","",TEXT(A140,"ddd"))</f>
        <v/>
      </c>
      <c r="C140" s="36" t="n"/>
      <c r="D140" s="36" t="n"/>
      <c r="E140" s="37" t="n"/>
      <c r="F140" s="36" t="n"/>
      <c r="G140" s="36" t="n"/>
      <c r="H140" s="38" t="n"/>
      <c r="I140" s="38" t="n"/>
      <c r="J140" s="38" t="n"/>
      <c r="K140" s="38" t="n"/>
      <c r="L140" s="38" t="n"/>
      <c r="M140" s="38" t="n"/>
      <c r="N140" s="23">
        <f>IF(H140="","",N(I140)+N(J140)+N(K140)+N(L140))</f>
        <v/>
      </c>
      <c r="O140" s="24">
        <f>IF(N(H140)&gt;0,N140/H140,"")</f>
        <v/>
      </c>
      <c r="P140" s="36" t="n"/>
    </row>
    <row r="141">
      <c r="A141" s="35" t="n"/>
      <c r="B141" s="28">
        <f>IF(A141="","",TEXT(A141,"ddd"))</f>
        <v/>
      </c>
      <c r="C141" s="36" t="n"/>
      <c r="D141" s="36" t="n"/>
      <c r="E141" s="37" t="n"/>
      <c r="F141" s="36" t="n"/>
      <c r="G141" s="36" t="n"/>
      <c r="H141" s="38" t="n"/>
      <c r="I141" s="38" t="n"/>
      <c r="J141" s="38" t="n"/>
      <c r="K141" s="38" t="n"/>
      <c r="L141" s="38" t="n"/>
      <c r="M141" s="38" t="n"/>
      <c r="N141" s="23">
        <f>IF(H141="","",N(I141)+N(J141)+N(K141)+N(L141))</f>
        <v/>
      </c>
      <c r="O141" s="24">
        <f>IF(N(H141)&gt;0,N141/H141,"")</f>
        <v/>
      </c>
      <c r="P141" s="36" t="n"/>
    </row>
    <row r="142">
      <c r="A142" s="35" t="n"/>
      <c r="B142" s="28">
        <f>IF(A142="","",TEXT(A142,"ddd"))</f>
        <v/>
      </c>
      <c r="C142" s="36" t="n"/>
      <c r="D142" s="36" t="n"/>
      <c r="E142" s="37" t="n"/>
      <c r="F142" s="36" t="n"/>
      <c r="G142" s="36" t="n"/>
      <c r="H142" s="38" t="n"/>
      <c r="I142" s="38" t="n"/>
      <c r="J142" s="38" t="n"/>
      <c r="K142" s="38" t="n"/>
      <c r="L142" s="38" t="n"/>
      <c r="M142" s="38" t="n"/>
      <c r="N142" s="23">
        <f>IF(H142="","",N(I142)+N(J142)+N(K142)+N(L142))</f>
        <v/>
      </c>
      <c r="O142" s="24">
        <f>IF(N(H142)&gt;0,N142/H142,"")</f>
        <v/>
      </c>
      <c r="P142" s="36" t="n"/>
    </row>
    <row r="143">
      <c r="A143" s="35" t="n"/>
      <c r="B143" s="28">
        <f>IF(A143="","",TEXT(A143,"ddd"))</f>
        <v/>
      </c>
      <c r="C143" s="36" t="n"/>
      <c r="D143" s="36" t="n"/>
      <c r="E143" s="37" t="n"/>
      <c r="F143" s="36" t="n"/>
      <c r="G143" s="36" t="n"/>
      <c r="H143" s="38" t="n"/>
      <c r="I143" s="38" t="n"/>
      <c r="J143" s="38" t="n"/>
      <c r="K143" s="38" t="n"/>
      <c r="L143" s="38" t="n"/>
      <c r="M143" s="38" t="n"/>
      <c r="N143" s="23">
        <f>IF(H143="","",N(I143)+N(J143)+N(K143)+N(L143))</f>
        <v/>
      </c>
      <c r="O143" s="24">
        <f>IF(N(H143)&gt;0,N143/H143,"")</f>
        <v/>
      </c>
      <c r="P143" s="36" t="n"/>
    </row>
    <row r="144">
      <c r="A144" s="35" t="n"/>
      <c r="B144" s="28">
        <f>IF(A144="","",TEXT(A144,"ddd"))</f>
        <v/>
      </c>
      <c r="C144" s="36" t="n"/>
      <c r="D144" s="36" t="n"/>
      <c r="E144" s="37" t="n"/>
      <c r="F144" s="36" t="n"/>
      <c r="G144" s="36" t="n"/>
      <c r="H144" s="38" t="n"/>
      <c r="I144" s="38" t="n"/>
      <c r="J144" s="38" t="n"/>
      <c r="K144" s="38" t="n"/>
      <c r="L144" s="38" t="n"/>
      <c r="M144" s="38" t="n"/>
      <c r="N144" s="23">
        <f>IF(H144="","",N(I144)+N(J144)+N(K144)+N(L144))</f>
        <v/>
      </c>
      <c r="O144" s="24">
        <f>IF(N(H144)&gt;0,N144/H144,"")</f>
        <v/>
      </c>
      <c r="P144" s="36" t="n"/>
    </row>
    <row r="145">
      <c r="A145" s="35" t="n"/>
      <c r="B145" s="28">
        <f>IF(A145="","",TEXT(A145,"ddd"))</f>
        <v/>
      </c>
      <c r="C145" s="36" t="n"/>
      <c r="D145" s="36" t="n"/>
      <c r="E145" s="37" t="n"/>
      <c r="F145" s="36" t="n"/>
      <c r="G145" s="36" t="n"/>
      <c r="H145" s="38" t="n"/>
      <c r="I145" s="38" t="n"/>
      <c r="J145" s="38" t="n"/>
      <c r="K145" s="38" t="n"/>
      <c r="L145" s="38" t="n"/>
      <c r="M145" s="38" t="n"/>
      <c r="N145" s="23">
        <f>IF(H145="","",N(I145)+N(J145)+N(K145)+N(L145))</f>
        <v/>
      </c>
      <c r="O145" s="24">
        <f>IF(N(H145)&gt;0,N145/H145,"")</f>
        <v/>
      </c>
      <c r="P145" s="36" t="n"/>
    </row>
    <row r="146">
      <c r="A146" s="35" t="n"/>
      <c r="B146" s="28">
        <f>IF(A146="","",TEXT(A146,"ddd"))</f>
        <v/>
      </c>
      <c r="C146" s="36" t="n"/>
      <c r="D146" s="36" t="n"/>
      <c r="E146" s="37" t="n"/>
      <c r="F146" s="36" t="n"/>
      <c r="G146" s="36" t="n"/>
      <c r="H146" s="38" t="n"/>
      <c r="I146" s="38" t="n"/>
      <c r="J146" s="38" t="n"/>
      <c r="K146" s="38" t="n"/>
      <c r="L146" s="38" t="n"/>
      <c r="M146" s="38" t="n"/>
      <c r="N146" s="23">
        <f>IF(H146="","",N(I146)+N(J146)+N(K146)+N(L146))</f>
        <v/>
      </c>
      <c r="O146" s="24">
        <f>IF(N(H146)&gt;0,N146/H146,"")</f>
        <v/>
      </c>
      <c r="P146" s="36" t="n"/>
    </row>
    <row r="147">
      <c r="A147" s="35" t="n"/>
      <c r="B147" s="28">
        <f>IF(A147="","",TEXT(A147,"ddd"))</f>
        <v/>
      </c>
      <c r="C147" s="36" t="n"/>
      <c r="D147" s="36" t="n"/>
      <c r="E147" s="37" t="n"/>
      <c r="F147" s="36" t="n"/>
      <c r="G147" s="36" t="n"/>
      <c r="H147" s="38" t="n"/>
      <c r="I147" s="38" t="n"/>
      <c r="J147" s="38" t="n"/>
      <c r="K147" s="38" t="n"/>
      <c r="L147" s="38" t="n"/>
      <c r="M147" s="38" t="n"/>
      <c r="N147" s="23">
        <f>IF(H147="","",N(I147)+N(J147)+N(K147)+N(L147))</f>
        <v/>
      </c>
      <c r="O147" s="24">
        <f>IF(N(H147)&gt;0,N147/H147,"")</f>
        <v/>
      </c>
      <c r="P147" s="36" t="n"/>
    </row>
    <row r="148">
      <c r="A148" s="35" t="n"/>
      <c r="B148" s="28">
        <f>IF(A148="","",TEXT(A148,"ddd"))</f>
        <v/>
      </c>
      <c r="C148" s="36" t="n"/>
      <c r="D148" s="36" t="n"/>
      <c r="E148" s="37" t="n"/>
      <c r="F148" s="36" t="n"/>
      <c r="G148" s="36" t="n"/>
      <c r="H148" s="38" t="n"/>
      <c r="I148" s="38" t="n"/>
      <c r="J148" s="38" t="n"/>
      <c r="K148" s="38" t="n"/>
      <c r="L148" s="38" t="n"/>
      <c r="M148" s="38" t="n"/>
      <c r="N148" s="23">
        <f>IF(H148="","",N(I148)+N(J148)+N(K148)+N(L148))</f>
        <v/>
      </c>
      <c r="O148" s="24">
        <f>IF(N(H148)&gt;0,N148/H148,"")</f>
        <v/>
      </c>
      <c r="P148" s="36" t="n"/>
    </row>
    <row r="149">
      <c r="A149" s="35" t="n"/>
      <c r="B149" s="28">
        <f>IF(A149="","",TEXT(A149,"ddd"))</f>
        <v/>
      </c>
      <c r="C149" s="36" t="n"/>
      <c r="D149" s="36" t="n"/>
      <c r="E149" s="37" t="n"/>
      <c r="F149" s="36" t="n"/>
      <c r="G149" s="36" t="n"/>
      <c r="H149" s="38" t="n"/>
      <c r="I149" s="38" t="n"/>
      <c r="J149" s="38" t="n"/>
      <c r="K149" s="38" t="n"/>
      <c r="L149" s="38" t="n"/>
      <c r="M149" s="38" t="n"/>
      <c r="N149" s="23">
        <f>IF(H149="","",N(I149)+N(J149)+N(K149)+N(L149))</f>
        <v/>
      </c>
      <c r="O149" s="24">
        <f>IF(N(H149)&gt;0,N149/H149,"")</f>
        <v/>
      </c>
      <c r="P149" s="36" t="n"/>
    </row>
    <row r="150">
      <c r="A150" s="35" t="n"/>
      <c r="B150" s="28">
        <f>IF(A150="","",TEXT(A150,"ddd"))</f>
        <v/>
      </c>
      <c r="C150" s="36" t="n"/>
      <c r="D150" s="36" t="n"/>
      <c r="E150" s="37" t="n"/>
      <c r="F150" s="36" t="n"/>
      <c r="G150" s="36" t="n"/>
      <c r="H150" s="38" t="n"/>
      <c r="I150" s="38" t="n"/>
      <c r="J150" s="38" t="n"/>
      <c r="K150" s="38" t="n"/>
      <c r="L150" s="38" t="n"/>
      <c r="M150" s="38" t="n"/>
      <c r="N150" s="23">
        <f>IF(H150="","",N(I150)+N(J150)+N(K150)+N(L150))</f>
        <v/>
      </c>
      <c r="O150" s="24">
        <f>IF(N(H150)&gt;0,N150/H150,"")</f>
        <v/>
      </c>
      <c r="P150" s="36" t="n"/>
    </row>
    <row r="151">
      <c r="A151" s="35" t="n"/>
      <c r="B151" s="28">
        <f>IF(A151="","",TEXT(A151,"ddd"))</f>
        <v/>
      </c>
      <c r="C151" s="36" t="n"/>
      <c r="D151" s="36" t="n"/>
      <c r="E151" s="37" t="n"/>
      <c r="F151" s="36" t="n"/>
      <c r="G151" s="36" t="n"/>
      <c r="H151" s="38" t="n"/>
      <c r="I151" s="38" t="n"/>
      <c r="J151" s="38" t="n"/>
      <c r="K151" s="38" t="n"/>
      <c r="L151" s="38" t="n"/>
      <c r="M151" s="38" t="n"/>
      <c r="N151" s="23">
        <f>IF(H151="","",N(I151)+N(J151)+N(K151)+N(L151))</f>
        <v/>
      </c>
      <c r="O151" s="24">
        <f>IF(N(H151)&gt;0,N151/H151,"")</f>
        <v/>
      </c>
      <c r="P151" s="36" t="n"/>
    </row>
    <row r="152">
      <c r="A152" s="35" t="n"/>
      <c r="B152" s="28">
        <f>IF(A152="","",TEXT(A152,"ddd"))</f>
        <v/>
      </c>
      <c r="C152" s="36" t="n"/>
      <c r="D152" s="36" t="n"/>
      <c r="E152" s="37" t="n"/>
      <c r="F152" s="36" t="n"/>
      <c r="G152" s="36" t="n"/>
      <c r="H152" s="38" t="n"/>
      <c r="I152" s="38" t="n"/>
      <c r="J152" s="38" t="n"/>
      <c r="K152" s="38" t="n"/>
      <c r="L152" s="38" t="n"/>
      <c r="M152" s="38" t="n"/>
      <c r="N152" s="23">
        <f>IF(H152="","",N(I152)+N(J152)+N(K152)+N(L152))</f>
        <v/>
      </c>
      <c r="O152" s="24">
        <f>IF(N(H152)&gt;0,N152/H152,"")</f>
        <v/>
      </c>
      <c r="P152" s="36" t="n"/>
    </row>
    <row r="153">
      <c r="A153" s="35" t="n"/>
      <c r="B153" s="28">
        <f>IF(A153="","",TEXT(A153,"ddd"))</f>
        <v/>
      </c>
      <c r="C153" s="36" t="n"/>
      <c r="D153" s="36" t="n"/>
      <c r="E153" s="37" t="n"/>
      <c r="F153" s="36" t="n"/>
      <c r="G153" s="36" t="n"/>
      <c r="H153" s="38" t="n"/>
      <c r="I153" s="38" t="n"/>
      <c r="J153" s="38" t="n"/>
      <c r="K153" s="38" t="n"/>
      <c r="L153" s="38" t="n"/>
      <c r="M153" s="38" t="n"/>
      <c r="N153" s="23">
        <f>IF(H153="","",N(I153)+N(J153)+N(K153)+N(L153))</f>
        <v/>
      </c>
      <c r="O153" s="24">
        <f>IF(N(H153)&gt;0,N153/H153,"")</f>
        <v/>
      </c>
      <c r="P153" s="36" t="n"/>
    </row>
    <row r="154">
      <c r="A154" s="35" t="n"/>
      <c r="B154" s="28">
        <f>IF(A154="","",TEXT(A154,"ddd"))</f>
        <v/>
      </c>
      <c r="C154" s="36" t="n"/>
      <c r="D154" s="36" t="n"/>
      <c r="E154" s="37" t="n"/>
      <c r="F154" s="36" t="n"/>
      <c r="G154" s="36" t="n"/>
      <c r="H154" s="38" t="n"/>
      <c r="I154" s="38" t="n"/>
      <c r="J154" s="38" t="n"/>
      <c r="K154" s="38" t="n"/>
      <c r="L154" s="38" t="n"/>
      <c r="M154" s="38" t="n"/>
      <c r="N154" s="23">
        <f>IF(H154="","",N(I154)+N(J154)+N(K154)+N(L154))</f>
        <v/>
      </c>
      <c r="O154" s="24">
        <f>IF(N(H154)&gt;0,N154/H154,"")</f>
        <v/>
      </c>
      <c r="P154" s="36" t="n"/>
    </row>
    <row r="155">
      <c r="A155" s="35" t="n"/>
      <c r="B155" s="28">
        <f>IF(A155="","",TEXT(A155,"ddd"))</f>
        <v/>
      </c>
      <c r="C155" s="36" t="n"/>
      <c r="D155" s="36" t="n"/>
      <c r="E155" s="37" t="n"/>
      <c r="F155" s="36" t="n"/>
      <c r="G155" s="36" t="n"/>
      <c r="H155" s="38" t="n"/>
      <c r="I155" s="38" t="n"/>
      <c r="J155" s="38" t="n"/>
      <c r="K155" s="38" t="n"/>
      <c r="L155" s="38" t="n"/>
      <c r="M155" s="38" t="n"/>
      <c r="N155" s="23">
        <f>IF(H155="","",N(I155)+N(J155)+N(K155)+N(L155))</f>
        <v/>
      </c>
      <c r="O155" s="24">
        <f>IF(N(H155)&gt;0,N155/H155,"")</f>
        <v/>
      </c>
      <c r="P155" s="36" t="n"/>
    </row>
    <row r="156">
      <c r="A156" s="35" t="n"/>
      <c r="B156" s="28">
        <f>IF(A156="","",TEXT(A156,"ddd"))</f>
        <v/>
      </c>
      <c r="C156" s="36" t="n"/>
      <c r="D156" s="36" t="n"/>
      <c r="E156" s="37" t="n"/>
      <c r="F156" s="36" t="n"/>
      <c r="G156" s="36" t="n"/>
      <c r="H156" s="38" t="n"/>
      <c r="I156" s="38" t="n"/>
      <c r="J156" s="38" t="n"/>
      <c r="K156" s="38" t="n"/>
      <c r="L156" s="38" t="n"/>
      <c r="M156" s="38" t="n"/>
      <c r="N156" s="23">
        <f>IF(H156="","",N(I156)+N(J156)+N(K156)+N(L156))</f>
        <v/>
      </c>
      <c r="O156" s="24">
        <f>IF(N(H156)&gt;0,N156/H156,"")</f>
        <v/>
      </c>
      <c r="P156" s="36" t="n"/>
    </row>
    <row r="157">
      <c r="A157" s="35" t="n"/>
      <c r="B157" s="28">
        <f>IF(A157="","",TEXT(A157,"ddd"))</f>
        <v/>
      </c>
      <c r="C157" s="36" t="n"/>
      <c r="D157" s="36" t="n"/>
      <c r="E157" s="37" t="n"/>
      <c r="F157" s="36" t="n"/>
      <c r="G157" s="36" t="n"/>
      <c r="H157" s="38" t="n"/>
      <c r="I157" s="38" t="n"/>
      <c r="J157" s="38" t="n"/>
      <c r="K157" s="38" t="n"/>
      <c r="L157" s="38" t="n"/>
      <c r="M157" s="38" t="n"/>
      <c r="N157" s="23">
        <f>IF(H157="","",N(I157)+N(J157)+N(K157)+N(L157))</f>
        <v/>
      </c>
      <c r="O157" s="24">
        <f>IF(N(H157)&gt;0,N157/H157,"")</f>
        <v/>
      </c>
      <c r="P157" s="36" t="n"/>
    </row>
    <row r="158">
      <c r="A158" s="35" t="n"/>
      <c r="B158" s="28">
        <f>IF(A158="","",TEXT(A158,"ddd"))</f>
        <v/>
      </c>
      <c r="C158" s="36" t="n"/>
      <c r="D158" s="36" t="n"/>
      <c r="E158" s="37" t="n"/>
      <c r="F158" s="36" t="n"/>
      <c r="G158" s="36" t="n"/>
      <c r="H158" s="38" t="n"/>
      <c r="I158" s="38" t="n"/>
      <c r="J158" s="38" t="n"/>
      <c r="K158" s="38" t="n"/>
      <c r="L158" s="38" t="n"/>
      <c r="M158" s="38" t="n"/>
      <c r="N158" s="23">
        <f>IF(H158="","",N(I158)+N(J158)+N(K158)+N(L158))</f>
        <v/>
      </c>
      <c r="O158" s="24">
        <f>IF(N(H158)&gt;0,N158/H158,"")</f>
        <v/>
      </c>
      <c r="P158" s="36" t="n"/>
    </row>
    <row r="159">
      <c r="A159" s="35" t="n"/>
      <c r="B159" s="28">
        <f>IF(A159="","",TEXT(A159,"ddd"))</f>
        <v/>
      </c>
      <c r="C159" s="36" t="n"/>
      <c r="D159" s="36" t="n"/>
      <c r="E159" s="37" t="n"/>
      <c r="F159" s="36" t="n"/>
      <c r="G159" s="36" t="n"/>
      <c r="H159" s="38" t="n"/>
      <c r="I159" s="38" t="n"/>
      <c r="J159" s="38" t="n"/>
      <c r="K159" s="38" t="n"/>
      <c r="L159" s="38" t="n"/>
      <c r="M159" s="38" t="n"/>
      <c r="N159" s="23">
        <f>IF(H159="","",N(I159)+N(J159)+N(K159)+N(L159))</f>
        <v/>
      </c>
      <c r="O159" s="24">
        <f>IF(N(H159)&gt;0,N159/H159,"")</f>
        <v/>
      </c>
      <c r="P159" s="36" t="n"/>
    </row>
    <row r="160">
      <c r="A160" s="35" t="n"/>
      <c r="B160" s="28">
        <f>IF(A160="","",TEXT(A160,"ddd"))</f>
        <v/>
      </c>
      <c r="C160" s="36" t="n"/>
      <c r="D160" s="36" t="n"/>
      <c r="E160" s="37" t="n"/>
      <c r="F160" s="36" t="n"/>
      <c r="G160" s="36" t="n"/>
      <c r="H160" s="38" t="n"/>
      <c r="I160" s="38" t="n"/>
      <c r="J160" s="38" t="n"/>
      <c r="K160" s="38" t="n"/>
      <c r="L160" s="38" t="n"/>
      <c r="M160" s="38" t="n"/>
      <c r="N160" s="23">
        <f>IF(H160="","",N(I160)+N(J160)+N(K160)+N(L160))</f>
        <v/>
      </c>
      <c r="O160" s="24">
        <f>IF(N(H160)&gt;0,N160/H160,"")</f>
        <v/>
      </c>
      <c r="P160" s="36" t="n"/>
    </row>
    <row r="161">
      <c r="A161" s="35" t="n"/>
      <c r="B161" s="28">
        <f>IF(A161="","",TEXT(A161,"ddd"))</f>
        <v/>
      </c>
      <c r="C161" s="36" t="n"/>
      <c r="D161" s="36" t="n"/>
      <c r="E161" s="37" t="n"/>
      <c r="F161" s="36" t="n"/>
      <c r="G161" s="36" t="n"/>
      <c r="H161" s="38" t="n"/>
      <c r="I161" s="38" t="n"/>
      <c r="J161" s="38" t="n"/>
      <c r="K161" s="38" t="n"/>
      <c r="L161" s="38" t="n"/>
      <c r="M161" s="38" t="n"/>
      <c r="N161" s="23">
        <f>IF(H161="","",N(I161)+N(J161)+N(K161)+N(L161))</f>
        <v/>
      </c>
      <c r="O161" s="24">
        <f>IF(N(H161)&gt;0,N161/H161,"")</f>
        <v/>
      </c>
      <c r="P161" s="36" t="n"/>
    </row>
    <row r="162">
      <c r="A162" s="35" t="n"/>
      <c r="B162" s="28">
        <f>IF(A162="","",TEXT(A162,"ddd"))</f>
        <v/>
      </c>
      <c r="C162" s="36" t="n"/>
      <c r="D162" s="36" t="n"/>
      <c r="E162" s="37" t="n"/>
      <c r="F162" s="36" t="n"/>
      <c r="G162" s="36" t="n"/>
      <c r="H162" s="38" t="n"/>
      <c r="I162" s="38" t="n"/>
      <c r="J162" s="38" t="n"/>
      <c r="K162" s="38" t="n"/>
      <c r="L162" s="38" t="n"/>
      <c r="M162" s="38" t="n"/>
      <c r="N162" s="23">
        <f>IF(H162="","",N(I162)+N(J162)+N(K162)+N(L162))</f>
        <v/>
      </c>
      <c r="O162" s="24">
        <f>IF(N(H162)&gt;0,N162/H162,"")</f>
        <v/>
      </c>
      <c r="P162" s="36" t="n"/>
    </row>
    <row r="163">
      <c r="A163" s="35" t="n"/>
      <c r="B163" s="28">
        <f>IF(A163="","",TEXT(A163,"ddd"))</f>
        <v/>
      </c>
      <c r="C163" s="36" t="n"/>
      <c r="D163" s="36" t="n"/>
      <c r="E163" s="37" t="n"/>
      <c r="F163" s="36" t="n"/>
      <c r="G163" s="36" t="n"/>
      <c r="H163" s="38" t="n"/>
      <c r="I163" s="38" t="n"/>
      <c r="J163" s="38" t="n"/>
      <c r="K163" s="38" t="n"/>
      <c r="L163" s="38" t="n"/>
      <c r="M163" s="38" t="n"/>
      <c r="N163" s="23">
        <f>IF(H163="","",N(I163)+N(J163)+N(K163)+N(L163))</f>
        <v/>
      </c>
      <c r="O163" s="24">
        <f>IF(N(H163)&gt;0,N163/H163,"")</f>
        <v/>
      </c>
      <c r="P163" s="36" t="n"/>
    </row>
    <row r="164">
      <c r="A164" s="35" t="n"/>
      <c r="B164" s="28">
        <f>IF(A164="","",TEXT(A164,"ddd"))</f>
        <v/>
      </c>
      <c r="C164" s="36" t="n"/>
      <c r="D164" s="36" t="n"/>
      <c r="E164" s="37" t="n"/>
      <c r="F164" s="36" t="n"/>
      <c r="G164" s="36" t="n"/>
      <c r="H164" s="38" t="n"/>
      <c r="I164" s="38" t="n"/>
      <c r="J164" s="38" t="n"/>
      <c r="K164" s="38" t="n"/>
      <c r="L164" s="38" t="n"/>
      <c r="M164" s="38" t="n"/>
      <c r="N164" s="23">
        <f>IF(H164="","",N(I164)+N(J164)+N(K164)+N(L164))</f>
        <v/>
      </c>
      <c r="O164" s="24">
        <f>IF(N(H164)&gt;0,N164/H164,"")</f>
        <v/>
      </c>
      <c r="P164" s="36" t="n"/>
    </row>
    <row r="165">
      <c r="A165" s="35" t="n"/>
      <c r="B165" s="28">
        <f>IF(A165="","",TEXT(A165,"ddd"))</f>
        <v/>
      </c>
      <c r="C165" s="36" t="n"/>
      <c r="D165" s="36" t="n"/>
      <c r="E165" s="37" t="n"/>
      <c r="F165" s="36" t="n"/>
      <c r="G165" s="36" t="n"/>
      <c r="H165" s="38" t="n"/>
      <c r="I165" s="38" t="n"/>
      <c r="J165" s="38" t="n"/>
      <c r="K165" s="38" t="n"/>
      <c r="L165" s="38" t="n"/>
      <c r="M165" s="38" t="n"/>
      <c r="N165" s="23">
        <f>IF(H165="","",N(I165)+N(J165)+N(K165)+N(L165))</f>
        <v/>
      </c>
      <c r="O165" s="24">
        <f>IF(N(H165)&gt;0,N165/H165,"")</f>
        <v/>
      </c>
      <c r="P165" s="36" t="n"/>
    </row>
    <row r="166">
      <c r="A166" s="35" t="n"/>
      <c r="B166" s="28">
        <f>IF(A166="","",TEXT(A166,"ddd"))</f>
        <v/>
      </c>
      <c r="C166" s="36" t="n"/>
      <c r="D166" s="36" t="n"/>
      <c r="E166" s="37" t="n"/>
      <c r="F166" s="36" t="n"/>
      <c r="G166" s="36" t="n"/>
      <c r="H166" s="38" t="n"/>
      <c r="I166" s="38" t="n"/>
      <c r="J166" s="38" t="n"/>
      <c r="K166" s="38" t="n"/>
      <c r="L166" s="38" t="n"/>
      <c r="M166" s="38" t="n"/>
      <c r="N166" s="23">
        <f>IF(H166="","",N(I166)+N(J166)+N(K166)+N(L166))</f>
        <v/>
      </c>
      <c r="O166" s="24">
        <f>IF(N(H166)&gt;0,N166/H166,"")</f>
        <v/>
      </c>
      <c r="P166" s="36" t="n"/>
    </row>
    <row r="167">
      <c r="A167" s="35" t="n"/>
      <c r="B167" s="28">
        <f>IF(A167="","",TEXT(A167,"ddd"))</f>
        <v/>
      </c>
      <c r="C167" s="36" t="n"/>
      <c r="D167" s="36" t="n"/>
      <c r="E167" s="37" t="n"/>
      <c r="F167" s="36" t="n"/>
      <c r="G167" s="36" t="n"/>
      <c r="H167" s="38" t="n"/>
      <c r="I167" s="38" t="n"/>
      <c r="J167" s="38" t="n"/>
      <c r="K167" s="38" t="n"/>
      <c r="L167" s="38" t="n"/>
      <c r="M167" s="38" t="n"/>
      <c r="N167" s="23">
        <f>IF(H167="","",N(I167)+N(J167)+N(K167)+N(L167))</f>
        <v/>
      </c>
      <c r="O167" s="24">
        <f>IF(N(H167)&gt;0,N167/H167,"")</f>
        <v/>
      </c>
      <c r="P167" s="36" t="n"/>
    </row>
    <row r="168">
      <c r="A168" s="35" t="n"/>
      <c r="B168" s="28">
        <f>IF(A168="","",TEXT(A168,"ddd"))</f>
        <v/>
      </c>
      <c r="C168" s="36" t="n"/>
      <c r="D168" s="36" t="n"/>
      <c r="E168" s="37" t="n"/>
      <c r="F168" s="36" t="n"/>
      <c r="G168" s="36" t="n"/>
      <c r="H168" s="38" t="n"/>
      <c r="I168" s="38" t="n"/>
      <c r="J168" s="38" t="n"/>
      <c r="K168" s="38" t="n"/>
      <c r="L168" s="38" t="n"/>
      <c r="M168" s="38" t="n"/>
      <c r="N168" s="23">
        <f>IF(H168="","",N(I168)+N(J168)+N(K168)+N(L168))</f>
        <v/>
      </c>
      <c r="O168" s="24">
        <f>IF(N(H168)&gt;0,N168/H168,"")</f>
        <v/>
      </c>
      <c r="P168" s="36" t="n"/>
    </row>
    <row r="169">
      <c r="A169" s="35" t="n"/>
      <c r="B169" s="28">
        <f>IF(A169="","",TEXT(A169,"ddd"))</f>
        <v/>
      </c>
      <c r="C169" s="36" t="n"/>
      <c r="D169" s="36" t="n"/>
      <c r="E169" s="37" t="n"/>
      <c r="F169" s="36" t="n"/>
      <c r="G169" s="36" t="n"/>
      <c r="H169" s="38" t="n"/>
      <c r="I169" s="38" t="n"/>
      <c r="J169" s="38" t="n"/>
      <c r="K169" s="38" t="n"/>
      <c r="L169" s="38" t="n"/>
      <c r="M169" s="38" t="n"/>
      <c r="N169" s="23">
        <f>IF(H169="","",N(I169)+N(J169)+N(K169)+N(L169))</f>
        <v/>
      </c>
      <c r="O169" s="24">
        <f>IF(N(H169)&gt;0,N169/H169,"")</f>
        <v/>
      </c>
      <c r="P169" s="36" t="n"/>
    </row>
    <row r="170">
      <c r="A170" s="35" t="n"/>
      <c r="B170" s="28">
        <f>IF(A170="","",TEXT(A170,"ddd"))</f>
        <v/>
      </c>
      <c r="C170" s="36" t="n"/>
      <c r="D170" s="36" t="n"/>
      <c r="E170" s="37" t="n"/>
      <c r="F170" s="36" t="n"/>
      <c r="G170" s="36" t="n"/>
      <c r="H170" s="38" t="n"/>
      <c r="I170" s="38" t="n"/>
      <c r="J170" s="38" t="n"/>
      <c r="K170" s="38" t="n"/>
      <c r="L170" s="38" t="n"/>
      <c r="M170" s="38" t="n"/>
      <c r="N170" s="23">
        <f>IF(H170="","",N(I170)+N(J170)+N(K170)+N(L170))</f>
        <v/>
      </c>
      <c r="O170" s="24">
        <f>IF(N(H170)&gt;0,N170/H170,"")</f>
        <v/>
      </c>
      <c r="P170" s="36" t="n"/>
    </row>
    <row r="171">
      <c r="A171" s="35" t="n"/>
      <c r="B171" s="28">
        <f>IF(A171="","",TEXT(A171,"ddd"))</f>
        <v/>
      </c>
      <c r="C171" s="36" t="n"/>
      <c r="D171" s="36" t="n"/>
      <c r="E171" s="37" t="n"/>
      <c r="F171" s="36" t="n"/>
      <c r="G171" s="36" t="n"/>
      <c r="H171" s="38" t="n"/>
      <c r="I171" s="38" t="n"/>
      <c r="J171" s="38" t="n"/>
      <c r="K171" s="38" t="n"/>
      <c r="L171" s="38" t="n"/>
      <c r="M171" s="38" t="n"/>
      <c r="N171" s="23">
        <f>IF(H171="","",N(I171)+N(J171)+N(K171)+N(L171))</f>
        <v/>
      </c>
      <c r="O171" s="24">
        <f>IF(N(H171)&gt;0,N171/H171,"")</f>
        <v/>
      </c>
      <c r="P171" s="36" t="n"/>
    </row>
    <row r="172">
      <c r="A172" s="35" t="n"/>
      <c r="B172" s="28">
        <f>IF(A172="","",TEXT(A172,"ddd"))</f>
        <v/>
      </c>
      <c r="C172" s="36" t="n"/>
      <c r="D172" s="36" t="n"/>
      <c r="E172" s="37" t="n"/>
      <c r="F172" s="36" t="n"/>
      <c r="G172" s="36" t="n"/>
      <c r="H172" s="38" t="n"/>
      <c r="I172" s="38" t="n"/>
      <c r="J172" s="38" t="n"/>
      <c r="K172" s="38" t="n"/>
      <c r="L172" s="38" t="n"/>
      <c r="M172" s="38" t="n"/>
      <c r="N172" s="23">
        <f>IF(H172="","",N(I172)+N(J172)+N(K172)+N(L172))</f>
        <v/>
      </c>
      <c r="O172" s="24">
        <f>IF(N(H172)&gt;0,N172/H172,"")</f>
        <v/>
      </c>
      <c r="P172" s="36" t="n"/>
    </row>
    <row r="173">
      <c r="A173" s="35" t="n"/>
      <c r="B173" s="28">
        <f>IF(A173="","",TEXT(A173,"ddd"))</f>
        <v/>
      </c>
      <c r="C173" s="36" t="n"/>
      <c r="D173" s="36" t="n"/>
      <c r="E173" s="37" t="n"/>
      <c r="F173" s="36" t="n"/>
      <c r="G173" s="36" t="n"/>
      <c r="H173" s="38" t="n"/>
      <c r="I173" s="38" t="n"/>
      <c r="J173" s="38" t="n"/>
      <c r="K173" s="38" t="n"/>
      <c r="L173" s="38" t="n"/>
      <c r="M173" s="38" t="n"/>
      <c r="N173" s="23">
        <f>IF(H173="","",N(I173)+N(J173)+N(K173)+N(L173))</f>
        <v/>
      </c>
      <c r="O173" s="24">
        <f>IF(N(H173)&gt;0,N173/H173,"")</f>
        <v/>
      </c>
      <c r="P173" s="36" t="n"/>
    </row>
    <row r="174">
      <c r="A174" s="35" t="n"/>
      <c r="B174" s="28">
        <f>IF(A174="","",TEXT(A174,"ddd"))</f>
        <v/>
      </c>
      <c r="C174" s="36" t="n"/>
      <c r="D174" s="36" t="n"/>
      <c r="E174" s="37" t="n"/>
      <c r="F174" s="36" t="n"/>
      <c r="G174" s="36" t="n"/>
      <c r="H174" s="38" t="n"/>
      <c r="I174" s="38" t="n"/>
      <c r="J174" s="38" t="n"/>
      <c r="K174" s="38" t="n"/>
      <c r="L174" s="38" t="n"/>
      <c r="M174" s="38" t="n"/>
      <c r="N174" s="23">
        <f>IF(H174="","",N(I174)+N(J174)+N(K174)+N(L174))</f>
        <v/>
      </c>
      <c r="O174" s="24">
        <f>IF(N(H174)&gt;0,N174/H174,"")</f>
        <v/>
      </c>
      <c r="P174" s="36" t="n"/>
    </row>
    <row r="175">
      <c r="A175" s="35" t="n"/>
      <c r="B175" s="28">
        <f>IF(A175="","",TEXT(A175,"ddd"))</f>
        <v/>
      </c>
      <c r="C175" s="36" t="n"/>
      <c r="D175" s="36" t="n"/>
      <c r="E175" s="37" t="n"/>
      <c r="F175" s="36" t="n"/>
      <c r="G175" s="36" t="n"/>
      <c r="H175" s="38" t="n"/>
      <c r="I175" s="38" t="n"/>
      <c r="J175" s="38" t="n"/>
      <c r="K175" s="38" t="n"/>
      <c r="L175" s="38" t="n"/>
      <c r="M175" s="38" t="n"/>
      <c r="N175" s="23">
        <f>IF(H175="","",N(I175)+N(J175)+N(K175)+N(L175))</f>
        <v/>
      </c>
      <c r="O175" s="24">
        <f>IF(N(H175)&gt;0,N175/H175,"")</f>
        <v/>
      </c>
      <c r="P175" s="36" t="n"/>
    </row>
    <row r="176">
      <c r="A176" s="35" t="n"/>
      <c r="B176" s="28">
        <f>IF(A176="","",TEXT(A176,"ddd"))</f>
        <v/>
      </c>
      <c r="C176" s="36" t="n"/>
      <c r="D176" s="36" t="n"/>
      <c r="E176" s="37" t="n"/>
      <c r="F176" s="36" t="n"/>
      <c r="G176" s="36" t="n"/>
      <c r="H176" s="38" t="n"/>
      <c r="I176" s="38" t="n"/>
      <c r="J176" s="38" t="n"/>
      <c r="K176" s="38" t="n"/>
      <c r="L176" s="38" t="n"/>
      <c r="M176" s="38" t="n"/>
      <c r="N176" s="23">
        <f>IF(H176="","",N(I176)+N(J176)+N(K176)+N(L176))</f>
        <v/>
      </c>
      <c r="O176" s="24">
        <f>IF(N(H176)&gt;0,N176/H176,"")</f>
        <v/>
      </c>
      <c r="P176" s="36" t="n"/>
    </row>
    <row r="177">
      <c r="A177" s="35" t="n"/>
      <c r="B177" s="28">
        <f>IF(A177="","",TEXT(A177,"ddd"))</f>
        <v/>
      </c>
      <c r="C177" s="36" t="n"/>
      <c r="D177" s="36" t="n"/>
      <c r="E177" s="37" t="n"/>
      <c r="F177" s="36" t="n"/>
      <c r="G177" s="36" t="n"/>
      <c r="H177" s="38" t="n"/>
      <c r="I177" s="38" t="n"/>
      <c r="J177" s="38" t="n"/>
      <c r="K177" s="38" t="n"/>
      <c r="L177" s="38" t="n"/>
      <c r="M177" s="38" t="n"/>
      <c r="N177" s="23">
        <f>IF(H177="","",N(I177)+N(J177)+N(K177)+N(L177))</f>
        <v/>
      </c>
      <c r="O177" s="24">
        <f>IF(N(H177)&gt;0,N177/H177,"")</f>
        <v/>
      </c>
      <c r="P177" s="36" t="n"/>
    </row>
    <row r="178">
      <c r="A178" s="35" t="n"/>
      <c r="B178" s="28">
        <f>IF(A178="","",TEXT(A178,"ddd"))</f>
        <v/>
      </c>
      <c r="C178" s="36" t="n"/>
      <c r="D178" s="36" t="n"/>
      <c r="E178" s="37" t="n"/>
      <c r="F178" s="36" t="n"/>
      <c r="G178" s="36" t="n"/>
      <c r="H178" s="38" t="n"/>
      <c r="I178" s="38" t="n"/>
      <c r="J178" s="38" t="n"/>
      <c r="K178" s="38" t="n"/>
      <c r="L178" s="38" t="n"/>
      <c r="M178" s="38" t="n"/>
      <c r="N178" s="23">
        <f>IF(H178="","",N(I178)+N(J178)+N(K178)+N(L178))</f>
        <v/>
      </c>
      <c r="O178" s="24">
        <f>IF(N(H178)&gt;0,N178/H178,"")</f>
        <v/>
      </c>
      <c r="P178" s="36" t="n"/>
    </row>
    <row r="179">
      <c r="A179" s="35" t="n"/>
      <c r="B179" s="28">
        <f>IF(A179="","",TEXT(A179,"ddd"))</f>
        <v/>
      </c>
      <c r="C179" s="36" t="n"/>
      <c r="D179" s="36" t="n"/>
      <c r="E179" s="37" t="n"/>
      <c r="F179" s="36" t="n"/>
      <c r="G179" s="36" t="n"/>
      <c r="H179" s="38" t="n"/>
      <c r="I179" s="38" t="n"/>
      <c r="J179" s="38" t="n"/>
      <c r="K179" s="38" t="n"/>
      <c r="L179" s="38" t="n"/>
      <c r="M179" s="38" t="n"/>
      <c r="N179" s="23">
        <f>IF(H179="","",N(I179)+N(J179)+N(K179)+N(L179))</f>
        <v/>
      </c>
      <c r="O179" s="24">
        <f>IF(N(H179)&gt;0,N179/H179,"")</f>
        <v/>
      </c>
      <c r="P179" s="36" t="n"/>
    </row>
    <row r="180">
      <c r="A180" s="35" t="n"/>
      <c r="B180" s="28">
        <f>IF(A180="","",TEXT(A180,"ddd"))</f>
        <v/>
      </c>
      <c r="C180" s="36" t="n"/>
      <c r="D180" s="36" t="n"/>
      <c r="E180" s="37" t="n"/>
      <c r="F180" s="36" t="n"/>
      <c r="G180" s="36" t="n"/>
      <c r="H180" s="38" t="n"/>
      <c r="I180" s="38" t="n"/>
      <c r="J180" s="38" t="n"/>
      <c r="K180" s="38" t="n"/>
      <c r="L180" s="38" t="n"/>
      <c r="M180" s="38" t="n"/>
      <c r="N180" s="23">
        <f>IF(H180="","",N(I180)+N(J180)+N(K180)+N(L180))</f>
        <v/>
      </c>
      <c r="O180" s="24">
        <f>IF(N(H180)&gt;0,N180/H180,"")</f>
        <v/>
      </c>
      <c r="P180" s="36" t="n"/>
    </row>
    <row r="181">
      <c r="A181" s="35" t="n"/>
      <c r="B181" s="28">
        <f>IF(A181="","",TEXT(A181,"ddd"))</f>
        <v/>
      </c>
      <c r="C181" s="36" t="n"/>
      <c r="D181" s="36" t="n"/>
      <c r="E181" s="37" t="n"/>
      <c r="F181" s="36" t="n"/>
      <c r="G181" s="36" t="n"/>
      <c r="H181" s="38" t="n"/>
      <c r="I181" s="38" t="n"/>
      <c r="J181" s="38" t="n"/>
      <c r="K181" s="38" t="n"/>
      <c r="L181" s="38" t="n"/>
      <c r="M181" s="38" t="n"/>
      <c r="N181" s="23">
        <f>IF(H181="","",N(I181)+N(J181)+N(K181)+N(L181))</f>
        <v/>
      </c>
      <c r="O181" s="24">
        <f>IF(N(H181)&gt;0,N181/H181,"")</f>
        <v/>
      </c>
      <c r="P181" s="36" t="n"/>
    </row>
    <row r="182">
      <c r="A182" s="35" t="n"/>
      <c r="B182" s="28">
        <f>IF(A182="","",TEXT(A182,"ddd"))</f>
        <v/>
      </c>
      <c r="C182" s="36" t="n"/>
      <c r="D182" s="36" t="n"/>
      <c r="E182" s="37" t="n"/>
      <c r="F182" s="36" t="n"/>
      <c r="G182" s="36" t="n"/>
      <c r="H182" s="38" t="n"/>
      <c r="I182" s="38" t="n"/>
      <c r="J182" s="38" t="n"/>
      <c r="K182" s="38" t="n"/>
      <c r="L182" s="38" t="n"/>
      <c r="M182" s="38" t="n"/>
      <c r="N182" s="23">
        <f>IF(H182="","",N(I182)+N(J182)+N(K182)+N(L182))</f>
        <v/>
      </c>
      <c r="O182" s="24">
        <f>IF(N(H182)&gt;0,N182/H182,"")</f>
        <v/>
      </c>
      <c r="P182" s="36" t="n"/>
    </row>
    <row r="183">
      <c r="A183" s="35" t="n"/>
      <c r="B183" s="28">
        <f>IF(A183="","",TEXT(A183,"ddd"))</f>
        <v/>
      </c>
      <c r="C183" s="36" t="n"/>
      <c r="D183" s="36" t="n"/>
      <c r="E183" s="37" t="n"/>
      <c r="F183" s="36" t="n"/>
      <c r="G183" s="36" t="n"/>
      <c r="H183" s="38" t="n"/>
      <c r="I183" s="38" t="n"/>
      <c r="J183" s="38" t="n"/>
      <c r="K183" s="38" t="n"/>
      <c r="L183" s="38" t="n"/>
      <c r="M183" s="38" t="n"/>
      <c r="N183" s="23">
        <f>IF(H183="","",N(I183)+N(J183)+N(K183)+N(L183))</f>
        <v/>
      </c>
      <c r="O183" s="24">
        <f>IF(N(H183)&gt;0,N183/H183,"")</f>
        <v/>
      </c>
      <c r="P183" s="36" t="n"/>
    </row>
    <row r="184">
      <c r="A184" s="35" t="n"/>
      <c r="B184" s="28">
        <f>IF(A184="","",TEXT(A184,"ddd"))</f>
        <v/>
      </c>
      <c r="C184" s="36" t="n"/>
      <c r="D184" s="36" t="n"/>
      <c r="E184" s="37" t="n"/>
      <c r="F184" s="36" t="n"/>
      <c r="G184" s="36" t="n"/>
      <c r="H184" s="38" t="n"/>
      <c r="I184" s="38" t="n"/>
      <c r="J184" s="38" t="n"/>
      <c r="K184" s="38" t="n"/>
      <c r="L184" s="38" t="n"/>
      <c r="M184" s="38" t="n"/>
      <c r="N184" s="23">
        <f>IF(H184="","",N(I184)+N(J184)+N(K184)+N(L184))</f>
        <v/>
      </c>
      <c r="O184" s="24">
        <f>IF(N(H184)&gt;0,N184/H184,"")</f>
        <v/>
      </c>
      <c r="P184" s="36" t="n"/>
    </row>
    <row r="185">
      <c r="A185" s="35" t="n"/>
      <c r="B185" s="28">
        <f>IF(A185="","",TEXT(A185,"ddd"))</f>
        <v/>
      </c>
      <c r="C185" s="36" t="n"/>
      <c r="D185" s="36" t="n"/>
      <c r="E185" s="37" t="n"/>
      <c r="F185" s="36" t="n"/>
      <c r="G185" s="36" t="n"/>
      <c r="H185" s="38" t="n"/>
      <c r="I185" s="38" t="n"/>
      <c r="J185" s="38" t="n"/>
      <c r="K185" s="38" t="n"/>
      <c r="L185" s="38" t="n"/>
      <c r="M185" s="38" t="n"/>
      <c r="N185" s="23">
        <f>IF(H185="","",N(I185)+N(J185)+N(K185)+N(L185))</f>
        <v/>
      </c>
      <c r="O185" s="24">
        <f>IF(N(H185)&gt;0,N185/H185,"")</f>
        <v/>
      </c>
      <c r="P185" s="36" t="n"/>
    </row>
    <row r="186">
      <c r="A186" s="35" t="n"/>
      <c r="B186" s="28">
        <f>IF(A186="","",TEXT(A186,"ddd"))</f>
        <v/>
      </c>
      <c r="C186" s="36" t="n"/>
      <c r="D186" s="36" t="n"/>
      <c r="E186" s="37" t="n"/>
      <c r="F186" s="36" t="n"/>
      <c r="G186" s="36" t="n"/>
      <c r="H186" s="38" t="n"/>
      <c r="I186" s="38" t="n"/>
      <c r="J186" s="38" t="n"/>
      <c r="K186" s="38" t="n"/>
      <c r="L186" s="38" t="n"/>
      <c r="M186" s="38" t="n"/>
      <c r="N186" s="23">
        <f>IF(H186="","",N(I186)+N(J186)+N(K186)+N(L186))</f>
        <v/>
      </c>
      <c r="O186" s="24">
        <f>IF(N(H186)&gt;0,N186/H186,"")</f>
        <v/>
      </c>
      <c r="P186" s="36" t="n"/>
    </row>
    <row r="187">
      <c r="A187" s="35" t="n"/>
      <c r="B187" s="28">
        <f>IF(A187="","",TEXT(A187,"ddd"))</f>
        <v/>
      </c>
      <c r="C187" s="36" t="n"/>
      <c r="D187" s="36" t="n"/>
      <c r="E187" s="37" t="n"/>
      <c r="F187" s="36" t="n"/>
      <c r="G187" s="36" t="n"/>
      <c r="H187" s="38" t="n"/>
      <c r="I187" s="38" t="n"/>
      <c r="J187" s="38" t="n"/>
      <c r="K187" s="38" t="n"/>
      <c r="L187" s="38" t="n"/>
      <c r="M187" s="38" t="n"/>
      <c r="N187" s="23">
        <f>IF(H187="","",N(I187)+N(J187)+N(K187)+N(L187))</f>
        <v/>
      </c>
      <c r="O187" s="24">
        <f>IF(N(H187)&gt;0,N187/H187,"")</f>
        <v/>
      </c>
      <c r="P187" s="36" t="n"/>
    </row>
    <row r="188">
      <c r="A188" s="35" t="n"/>
      <c r="B188" s="28">
        <f>IF(A188="","",TEXT(A188,"ddd"))</f>
        <v/>
      </c>
      <c r="C188" s="36" t="n"/>
      <c r="D188" s="36" t="n"/>
      <c r="E188" s="37" t="n"/>
      <c r="F188" s="36" t="n"/>
      <c r="G188" s="36" t="n"/>
      <c r="H188" s="38" t="n"/>
      <c r="I188" s="38" t="n"/>
      <c r="J188" s="38" t="n"/>
      <c r="K188" s="38" t="n"/>
      <c r="L188" s="38" t="n"/>
      <c r="M188" s="38" t="n"/>
      <c r="N188" s="23">
        <f>IF(H188="","",N(I188)+N(J188)+N(K188)+N(L188))</f>
        <v/>
      </c>
      <c r="O188" s="24">
        <f>IF(N(H188)&gt;0,N188/H188,"")</f>
        <v/>
      </c>
      <c r="P188" s="36" t="n"/>
    </row>
    <row r="189">
      <c r="A189" s="35" t="n"/>
      <c r="B189" s="28">
        <f>IF(A189="","",TEXT(A189,"ddd"))</f>
        <v/>
      </c>
      <c r="C189" s="36" t="n"/>
      <c r="D189" s="36" t="n"/>
      <c r="E189" s="37" t="n"/>
      <c r="F189" s="36" t="n"/>
      <c r="G189" s="36" t="n"/>
      <c r="H189" s="38" t="n"/>
      <c r="I189" s="38" t="n"/>
      <c r="J189" s="38" t="n"/>
      <c r="K189" s="38" t="n"/>
      <c r="L189" s="38" t="n"/>
      <c r="M189" s="38" t="n"/>
      <c r="N189" s="23">
        <f>IF(H189="","",N(I189)+N(J189)+N(K189)+N(L189))</f>
        <v/>
      </c>
      <c r="O189" s="24">
        <f>IF(N(H189)&gt;0,N189/H189,"")</f>
        <v/>
      </c>
      <c r="P189" s="36" t="n"/>
    </row>
    <row r="190">
      <c r="A190" s="35" t="n"/>
      <c r="B190" s="28">
        <f>IF(A190="","",TEXT(A190,"ddd"))</f>
        <v/>
      </c>
      <c r="C190" s="36" t="n"/>
      <c r="D190" s="36" t="n"/>
      <c r="E190" s="37" t="n"/>
      <c r="F190" s="36" t="n"/>
      <c r="G190" s="36" t="n"/>
      <c r="H190" s="38" t="n"/>
      <c r="I190" s="38" t="n"/>
      <c r="J190" s="38" t="n"/>
      <c r="K190" s="38" t="n"/>
      <c r="L190" s="38" t="n"/>
      <c r="M190" s="38" t="n"/>
      <c r="N190" s="23">
        <f>IF(H190="","",N(I190)+N(J190)+N(K190)+N(L190))</f>
        <v/>
      </c>
      <c r="O190" s="24">
        <f>IF(N(H190)&gt;0,N190/H190,"")</f>
        <v/>
      </c>
      <c r="P190" s="36" t="n"/>
    </row>
    <row r="191">
      <c r="A191" s="35" t="n"/>
      <c r="B191" s="28">
        <f>IF(A191="","",TEXT(A191,"ddd"))</f>
        <v/>
      </c>
      <c r="C191" s="36" t="n"/>
      <c r="D191" s="36" t="n"/>
      <c r="E191" s="37" t="n"/>
      <c r="F191" s="36" t="n"/>
      <c r="G191" s="36" t="n"/>
      <c r="H191" s="38" t="n"/>
      <c r="I191" s="38" t="n"/>
      <c r="J191" s="38" t="n"/>
      <c r="K191" s="38" t="n"/>
      <c r="L191" s="38" t="n"/>
      <c r="M191" s="38" t="n"/>
      <c r="N191" s="23">
        <f>IF(H191="","",N(I191)+N(J191)+N(K191)+N(L191))</f>
        <v/>
      </c>
      <c r="O191" s="24">
        <f>IF(N(H191)&gt;0,N191/H191,"")</f>
        <v/>
      </c>
      <c r="P191" s="36" t="n"/>
    </row>
    <row r="192">
      <c r="A192" s="35" t="n"/>
      <c r="B192" s="28">
        <f>IF(A192="","",TEXT(A192,"ddd"))</f>
        <v/>
      </c>
      <c r="C192" s="36" t="n"/>
      <c r="D192" s="36" t="n"/>
      <c r="E192" s="37" t="n"/>
      <c r="F192" s="36" t="n"/>
      <c r="G192" s="36" t="n"/>
      <c r="H192" s="38" t="n"/>
      <c r="I192" s="38" t="n"/>
      <c r="J192" s="38" t="n"/>
      <c r="K192" s="38" t="n"/>
      <c r="L192" s="38" t="n"/>
      <c r="M192" s="38" t="n"/>
      <c r="N192" s="23">
        <f>IF(H192="","",N(I192)+N(J192)+N(K192)+N(L192))</f>
        <v/>
      </c>
      <c r="O192" s="24">
        <f>IF(N(H192)&gt;0,N192/H192,"")</f>
        <v/>
      </c>
      <c r="P192" s="36" t="n"/>
    </row>
    <row r="193">
      <c r="A193" s="35" t="n"/>
      <c r="B193" s="28">
        <f>IF(A193="","",TEXT(A193,"ddd"))</f>
        <v/>
      </c>
      <c r="C193" s="36" t="n"/>
      <c r="D193" s="36" t="n"/>
      <c r="E193" s="37" t="n"/>
      <c r="F193" s="36" t="n"/>
      <c r="G193" s="36" t="n"/>
      <c r="H193" s="38" t="n"/>
      <c r="I193" s="38" t="n"/>
      <c r="J193" s="38" t="n"/>
      <c r="K193" s="38" t="n"/>
      <c r="L193" s="38" t="n"/>
      <c r="M193" s="38" t="n"/>
      <c r="N193" s="23">
        <f>IF(H193="","",N(I193)+N(J193)+N(K193)+N(L193))</f>
        <v/>
      </c>
      <c r="O193" s="24">
        <f>IF(N(H193)&gt;0,N193/H193,"")</f>
        <v/>
      </c>
      <c r="P193" s="36" t="n"/>
    </row>
    <row r="194">
      <c r="A194" s="35" t="n"/>
      <c r="B194" s="28">
        <f>IF(A194="","",TEXT(A194,"ddd"))</f>
        <v/>
      </c>
      <c r="C194" s="36" t="n"/>
      <c r="D194" s="36" t="n"/>
      <c r="E194" s="37" t="n"/>
      <c r="F194" s="36" t="n"/>
      <c r="G194" s="36" t="n"/>
      <c r="H194" s="38" t="n"/>
      <c r="I194" s="38" t="n"/>
      <c r="J194" s="38" t="n"/>
      <c r="K194" s="38" t="n"/>
      <c r="L194" s="38" t="n"/>
      <c r="M194" s="38" t="n"/>
      <c r="N194" s="23">
        <f>IF(H194="","",N(I194)+N(J194)+N(K194)+N(L194))</f>
        <v/>
      </c>
      <c r="O194" s="24">
        <f>IF(N(H194)&gt;0,N194/H194,"")</f>
        <v/>
      </c>
      <c r="P194" s="36" t="n"/>
    </row>
    <row r="195">
      <c r="A195" s="35" t="n"/>
      <c r="B195" s="28">
        <f>IF(A195="","",TEXT(A195,"ddd"))</f>
        <v/>
      </c>
      <c r="C195" s="36" t="n"/>
      <c r="D195" s="36" t="n"/>
      <c r="E195" s="37" t="n"/>
      <c r="F195" s="36" t="n"/>
      <c r="G195" s="36" t="n"/>
      <c r="H195" s="38" t="n"/>
      <c r="I195" s="38" t="n"/>
      <c r="J195" s="38" t="n"/>
      <c r="K195" s="38" t="n"/>
      <c r="L195" s="38" t="n"/>
      <c r="M195" s="38" t="n"/>
      <c r="N195" s="23">
        <f>IF(H195="","",N(I195)+N(J195)+N(K195)+N(L195))</f>
        <v/>
      </c>
      <c r="O195" s="24">
        <f>IF(N(H195)&gt;0,N195/H195,"")</f>
        <v/>
      </c>
      <c r="P195" s="36" t="n"/>
    </row>
    <row r="196">
      <c r="A196" s="35" t="n"/>
      <c r="B196" s="28">
        <f>IF(A196="","",TEXT(A196,"ddd"))</f>
        <v/>
      </c>
      <c r="C196" s="36" t="n"/>
      <c r="D196" s="36" t="n"/>
      <c r="E196" s="37" t="n"/>
      <c r="F196" s="36" t="n"/>
      <c r="G196" s="36" t="n"/>
      <c r="H196" s="38" t="n"/>
      <c r="I196" s="38" t="n"/>
      <c r="J196" s="38" t="n"/>
      <c r="K196" s="38" t="n"/>
      <c r="L196" s="38" t="n"/>
      <c r="M196" s="38" t="n"/>
      <c r="N196" s="23">
        <f>IF(H196="","",N(I196)+N(J196)+N(K196)+N(L196))</f>
        <v/>
      </c>
      <c r="O196" s="24">
        <f>IF(N(H196)&gt;0,N196/H196,"")</f>
        <v/>
      </c>
      <c r="P196" s="36" t="n"/>
    </row>
    <row r="197">
      <c r="A197" s="35" t="n"/>
      <c r="B197" s="28">
        <f>IF(A197="","",TEXT(A197,"ddd"))</f>
        <v/>
      </c>
      <c r="C197" s="36" t="n"/>
      <c r="D197" s="36" t="n"/>
      <c r="E197" s="37" t="n"/>
      <c r="F197" s="36" t="n"/>
      <c r="G197" s="36" t="n"/>
      <c r="H197" s="38" t="n"/>
      <c r="I197" s="38" t="n"/>
      <c r="J197" s="38" t="n"/>
      <c r="K197" s="38" t="n"/>
      <c r="L197" s="38" t="n"/>
      <c r="M197" s="38" t="n"/>
      <c r="N197" s="23">
        <f>IF(H197="","",N(I197)+N(J197)+N(K197)+N(L197))</f>
        <v/>
      </c>
      <c r="O197" s="24">
        <f>IF(N(H197)&gt;0,N197/H197,"")</f>
        <v/>
      </c>
      <c r="P197" s="36" t="n"/>
    </row>
    <row r="198">
      <c r="A198" s="35" t="n"/>
      <c r="B198" s="28">
        <f>IF(A198="","",TEXT(A198,"ddd"))</f>
        <v/>
      </c>
      <c r="C198" s="36" t="n"/>
      <c r="D198" s="36" t="n"/>
      <c r="E198" s="37" t="n"/>
      <c r="F198" s="36" t="n"/>
      <c r="G198" s="36" t="n"/>
      <c r="H198" s="38" t="n"/>
      <c r="I198" s="38" t="n"/>
      <c r="J198" s="38" t="n"/>
      <c r="K198" s="38" t="n"/>
      <c r="L198" s="38" t="n"/>
      <c r="M198" s="38" t="n"/>
      <c r="N198" s="23">
        <f>IF(H198="","",N(I198)+N(J198)+N(K198)+N(L198))</f>
        <v/>
      </c>
      <c r="O198" s="24">
        <f>IF(N(H198)&gt;0,N198/H198,"")</f>
        <v/>
      </c>
      <c r="P198" s="36" t="n"/>
    </row>
    <row r="199">
      <c r="A199" s="35" t="n"/>
      <c r="B199" s="28">
        <f>IF(A199="","",TEXT(A199,"ddd"))</f>
        <v/>
      </c>
      <c r="C199" s="36" t="n"/>
      <c r="D199" s="36" t="n"/>
      <c r="E199" s="37" t="n"/>
      <c r="F199" s="36" t="n"/>
      <c r="G199" s="36" t="n"/>
      <c r="H199" s="38" t="n"/>
      <c r="I199" s="38" t="n"/>
      <c r="J199" s="38" t="n"/>
      <c r="K199" s="38" t="n"/>
      <c r="L199" s="38" t="n"/>
      <c r="M199" s="38" t="n"/>
      <c r="N199" s="23">
        <f>IF(H199="","",N(I199)+N(J199)+N(K199)+N(L199))</f>
        <v/>
      </c>
      <c r="O199" s="24">
        <f>IF(N(H199)&gt;0,N199/H199,"")</f>
        <v/>
      </c>
      <c r="P199" s="36" t="n"/>
    </row>
    <row r="200">
      <c r="A200" s="35" t="n"/>
      <c r="B200" s="28">
        <f>IF(A200="","",TEXT(A200,"ddd"))</f>
        <v/>
      </c>
      <c r="C200" s="36" t="n"/>
      <c r="D200" s="36" t="n"/>
      <c r="E200" s="37" t="n"/>
      <c r="F200" s="36" t="n"/>
      <c r="G200" s="36" t="n"/>
      <c r="H200" s="38" t="n"/>
      <c r="I200" s="38" t="n"/>
      <c r="J200" s="38" t="n"/>
      <c r="K200" s="38" t="n"/>
      <c r="L200" s="38" t="n"/>
      <c r="M200" s="38" t="n"/>
      <c r="N200" s="23">
        <f>IF(H200="","",N(I200)+N(J200)+N(K200)+N(L200))</f>
        <v/>
      </c>
      <c r="O200" s="24">
        <f>IF(N(H200)&gt;0,N200/H200,"")</f>
        <v/>
      </c>
      <c r="P200" s="36" t="n"/>
    </row>
    <row r="201">
      <c r="A201" s="35" t="n"/>
      <c r="B201" s="28">
        <f>IF(A201="","",TEXT(A201,"ddd"))</f>
        <v/>
      </c>
      <c r="C201" s="36" t="n"/>
      <c r="D201" s="36" t="n"/>
      <c r="E201" s="37" t="n"/>
      <c r="F201" s="36" t="n"/>
      <c r="G201" s="36" t="n"/>
      <c r="H201" s="38" t="n"/>
      <c r="I201" s="38" t="n"/>
      <c r="J201" s="38" t="n"/>
      <c r="K201" s="38" t="n"/>
      <c r="L201" s="38" t="n"/>
      <c r="M201" s="38" t="n"/>
      <c r="N201" s="23">
        <f>IF(H201="","",N(I201)+N(J201)+N(K201)+N(L201))</f>
        <v/>
      </c>
      <c r="O201" s="24">
        <f>IF(N(H201)&gt;0,N201/H201,"")</f>
        <v/>
      </c>
      <c r="P201" s="36" t="n"/>
    </row>
    <row r="202">
      <c r="A202" s="35" t="n"/>
      <c r="B202" s="28">
        <f>IF(A202="","",TEXT(A202,"ddd"))</f>
        <v/>
      </c>
      <c r="C202" s="36" t="n"/>
      <c r="D202" s="36" t="n"/>
      <c r="E202" s="37" t="n"/>
      <c r="F202" s="36" t="n"/>
      <c r="G202" s="36" t="n"/>
      <c r="H202" s="38" t="n"/>
      <c r="I202" s="38" t="n"/>
      <c r="J202" s="38" t="n"/>
      <c r="K202" s="38" t="n"/>
      <c r="L202" s="38" t="n"/>
      <c r="M202" s="38" t="n"/>
      <c r="N202" s="23">
        <f>IF(H202="","",N(I202)+N(J202)+N(K202)+N(L202))</f>
        <v/>
      </c>
      <c r="O202" s="24">
        <f>IF(N(H202)&gt;0,N202/H202,"")</f>
        <v/>
      </c>
      <c r="P202" s="36" t="n"/>
    </row>
    <row r="203">
      <c r="A203" s="35" t="n"/>
      <c r="B203" s="28">
        <f>IF(A203="","",TEXT(A203,"ddd"))</f>
        <v/>
      </c>
      <c r="C203" s="36" t="n"/>
      <c r="D203" s="36" t="n"/>
      <c r="E203" s="37" t="n"/>
      <c r="F203" s="36" t="n"/>
      <c r="G203" s="36" t="n"/>
      <c r="H203" s="38" t="n"/>
      <c r="I203" s="38" t="n"/>
      <c r="J203" s="38" t="n"/>
      <c r="K203" s="38" t="n"/>
      <c r="L203" s="38" t="n"/>
      <c r="M203" s="38" t="n"/>
      <c r="N203" s="23">
        <f>IF(H203="","",N(I203)+N(J203)+N(K203)+N(L203))</f>
        <v/>
      </c>
      <c r="O203" s="24">
        <f>IF(N(H203)&gt;0,N203/H203,"")</f>
        <v/>
      </c>
      <c r="P203" s="36" t="n"/>
    </row>
    <row r="204">
      <c r="A204" s="35" t="n"/>
      <c r="B204" s="28">
        <f>IF(A204="","",TEXT(A204,"ddd"))</f>
        <v/>
      </c>
      <c r="C204" s="36" t="n"/>
      <c r="D204" s="36" t="n"/>
      <c r="E204" s="37" t="n"/>
      <c r="F204" s="36" t="n"/>
      <c r="G204" s="36" t="n"/>
      <c r="H204" s="38" t="n"/>
      <c r="I204" s="38" t="n"/>
      <c r="J204" s="38" t="n"/>
      <c r="K204" s="38" t="n"/>
      <c r="L204" s="38" t="n"/>
      <c r="M204" s="38" t="n"/>
      <c r="N204" s="23">
        <f>IF(H204="","",N(I204)+N(J204)+N(K204)+N(L204))</f>
        <v/>
      </c>
      <c r="O204" s="24">
        <f>IF(N(H204)&gt;0,N204/H204,"")</f>
        <v/>
      </c>
      <c r="P204" s="3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R2"/>
    <mergeCell ref="A1:R1"/>
  </mergeCells>
  <conditionalFormatting sqref="G5:G204">
    <cfRule type="expression" priority="1" dxfId="5">
      <formula>$G5=INDEX($R$29:$R$33,5)</formula>
    </cfRule>
    <cfRule type="expression" priority="2" dxfId="6">
      <formula>OR($G5=INDEX($R$29:$R$33,3),$G5=INDEX($R$29:$R$33,4))</formula>
    </cfRule>
    <cfRule type="expression" priority="3" dxfId="7">
      <formula>OR($G5=INDEX($R$29:$R$33,1),$G5=INDEX($R$29:$R$33,2))</formula>
    </cfRule>
  </conditionalFormatting>
  <conditionalFormatting sqref="O5:O204">
    <cfRule type="dataBar" priority="4">
      <dataBar showValue="1">
        <cfvo type="num" val="0"/>
        <cfvo type="max"/>
        <color rgb="00FB7185"/>
      </dataBar>
    </cfRule>
  </conditionalFormatting>
  <dataValidations count="7">
    <dataValidation sqref="A5:A204" showDropDown="0" showInputMessage="0" showErrorMessage="1" allowBlank="1" errorTitle="Sheetaky" error="أدخل تاريخًا صحيحًا" type="date" operator="greaterThan">
      <formula1>1</formula1>
    </dataValidation>
    <dataValidation sqref="C5:C204" showDropDown="0" showInputMessage="0" showErrorMessage="1" allowBlank="1" errorTitle="Sheetaky" error="اختر قيمة من القائمة" type="list">
      <formula1>=$R$5:$R$11</formula1>
    </dataValidation>
    <dataValidation sqref="D5:D204" showDropDown="0" showInputMessage="0" showErrorMessage="1" allowBlank="1" errorTitle="Sheetaky" error="اختر قيمة من القائمة" type="list">
      <formula1>=$R$14:$R$19</formula1>
    </dataValidation>
    <dataValidation sqref="F5:F204" showDropDown="0" showInputMessage="0" showErrorMessage="1" allowBlank="1" errorTitle="Sheetaky" error="اختر قيمة من القائمة" type="list">
      <formula1>=$R$22:$R$26</formula1>
    </dataValidation>
    <dataValidation sqref="G5:G204" showDropDown="0" showInputMessage="0" showErrorMessage="1" allowBlank="1" errorTitle="Sheetaky" error="اختر قيمة من القائمة" type="list">
      <formula1>=$R$29:$R$33</formula1>
    </dataValidation>
    <dataValidation sqref="P5:P204" showDropDown="0" showInputMessage="0" showErrorMessage="1" allowBlank="1" errorTitle="Sheetaky" error="اختر قيمة من القائمة" type="list">
      <formula1>=$R$36:$R$41</formula1>
    </dataValidation>
    <dataValidation sqref="H5:M204" showDropDown="0" showInputMessage="0" showErrorMessage="1" allowBlank="1" errorTitle="Sheetaky" error="أدخل رقمًا بين 0 و 10000000000" type="decimal" operator="between">
      <formula1>0</formula1>
      <formula2>10000000000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2" t="inlineStr">
        <is>
          <t>دليل استخدام: تقويم المحتوى</t>
        </is>
      </c>
      <c r="B1" s="2" t="n"/>
    </row>
    <row r="2" ht="18" customHeight="1">
      <c r="A2" s="33" t="inlineStr">
        <is>
          <t>Sheetaky.com · شيتات إكسل جاهزة بالعربي والإنجليزي</t>
        </is>
      </c>
      <c r="B2" s="34" t="n"/>
    </row>
    <row r="3"/>
    <row r="4" ht="22" customHeight="1">
      <c r="A4" s="41" t="inlineStr">
        <is>
          <t>ما هذا الشيت؟</t>
        </is>
      </c>
      <c r="B4" s="42" t="n"/>
    </row>
    <row r="5" ht="30" customHeight="1">
      <c r="A5" s="43" t="inlineStr">
        <is>
          <t>يحوّل قائمة منشوراتك إلى تقويم شهري ملوّن، ويلخص الأداء حسب المنصة ونوع المحتوى، ويقارن توزيع محاور المحتوى بأهدافك ويتابع مراحل الإنتاج.</t>
        </is>
      </c>
    </row>
    <row r="6"/>
    <row r="7" ht="22" customHeight="1">
      <c r="A7" s="41" t="inlineStr">
        <is>
          <t>خطوات الاستخدام</t>
        </is>
      </c>
      <c r="B7" s="42" t="n"/>
    </row>
    <row r="8" ht="20" customHeight="1">
      <c r="A8" s="44" t="n">
        <v>1</v>
      </c>
      <c r="B8" s="43" t="inlineStr">
        <is>
          <t>اكتب أسماء المنصات والأنواع والمحاور والمسؤولين في القوائم على ورقة المنشورات.</t>
        </is>
      </c>
    </row>
    <row r="9" ht="20" customHeight="1">
      <c r="A9" s="44" t="n">
        <v>2</v>
      </c>
      <c r="B9" s="43" t="inlineStr">
        <is>
          <t>سجّل كل منشور بتاريخه ومنصته ونوعه وحالته.</t>
        </is>
      </c>
    </row>
    <row r="10" ht="20" customHeight="1">
      <c r="A10" s="44" t="n">
        <v>3</v>
      </c>
      <c r="B10" s="43" t="inlineStr">
        <is>
          <t>بعد النشر أدخل الظهور والإعجابات والتعليقات والمشاركات والحفظ.</t>
        </is>
      </c>
    </row>
    <row r="11" ht="20" customHeight="1">
      <c r="A11" s="44" t="n">
        <v>4</v>
      </c>
      <c r="B11" s="43" t="inlineStr">
        <is>
          <t>غيّر أول يوم في الشهر لتنتقل بين الأشهر.</t>
        </is>
      </c>
    </row>
    <row r="12"/>
    <row r="13" ht="22" customHeight="1">
      <c r="A13" s="41" t="inlineStr">
        <is>
          <t>دليل الألوان</t>
        </is>
      </c>
      <c r="B13" s="42" t="n"/>
    </row>
    <row r="14">
      <c r="A14" s="37" t="inlineStr"/>
      <c r="B14" s="43" t="inlineStr">
        <is>
          <t>خلية إدخال: اكتب أو اختر قيمتك هنا (خط أزرق على خلفية صفراء).</t>
        </is>
      </c>
    </row>
    <row r="15">
      <c r="A15" s="45" t="inlineStr"/>
      <c r="B15" s="43" t="inlineStr">
        <is>
          <t>خلية محسوبة: معادلة تلقائية، محمية من المسح بالخطأ.</t>
        </is>
      </c>
    </row>
    <row r="16">
      <c r="A16" s="46" t="inlineStr"/>
      <c r="B16" s="43" t="inlineStr">
        <is>
          <t>عناوين الجداول والأقسام.</t>
        </is>
      </c>
    </row>
    <row r="17"/>
    <row r="18" ht="22" customHeight="1">
      <c r="A18" s="41" t="inlineStr">
        <is>
          <t>ملاحظات مهمة</t>
        </is>
      </c>
      <c r="B18" s="42" t="n"/>
    </row>
    <row r="19" ht="20" customHeight="1">
      <c r="A19" s="47" t="inlineStr">
        <is>
          <t>•</t>
        </is>
      </c>
      <c r="B19" s="48" t="inlineStr">
        <is>
          <t>معدل التفاعل = (إعجابات + تعليقات + مشاركات + حفظ) ÷ الظهور.</t>
        </is>
      </c>
    </row>
    <row r="20" ht="20" customHeight="1">
      <c r="A20" s="47" t="inlineStr">
        <is>
          <t>•</t>
        </is>
      </c>
      <c r="B20" s="48" t="inlineStr">
        <is>
          <t>الأيام الملونة بالوردي الداكن بها أكثر من منشور.</t>
        </is>
      </c>
    </row>
    <row r="21" ht="20" customHeight="1">
      <c r="A21" s="47" t="inlineStr">
        <is>
          <t>•</t>
        </is>
      </c>
      <c r="B21" s="48" t="inlineStr">
        <is>
          <t>اكتب =TODAY() في تاريخ اليوم لتظليله تلقائيًا.</t>
        </is>
      </c>
    </row>
    <row r="22" ht="20" customHeight="1">
      <c r="A22" s="47" t="inlineStr">
        <is>
          <t>•</t>
        </is>
      </c>
      <c r="B22" s="48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7" t="inlineStr">
        <is>
          <t>•</t>
        </is>
      </c>
      <c r="B23" s="48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7" t="inlineStr">
        <is>
          <t>•</t>
        </is>
      </c>
      <c r="B24" s="4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SOC</dc:title>
  <dcterms:created xmlns:dcterms="http://purl.org/dc/terms/" xmlns:xsi="http://www.w3.org/2001/XMLSchema-instance" xsi:type="dcterms:W3CDTF">2026-10-23T13:30:30Z</dcterms:created>
  <dcterms:modified xmlns:dcterms="http://purl.org/dc/terms/" xmlns:xsi="http://www.w3.org/2001/XMLSchema-instance" xsi:type="dcterms:W3CDTF">2026-10-23T13:30:31Z</dcterms:modified>
</cp:coreProperties>
</file>