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يول والانحدار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"/>
    <numFmt numFmtId="166" formatCode="#,##0.0"/>
    <numFmt numFmtId="167" formatCode="0.000;-0.000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FFFFF"/>
      <sz val="10"/>
    </font>
    <font>
      <name val="Segoe UI"/>
      <color rgb="00241638"/>
      <sz val="10"/>
    </font>
    <font>
      <name val="Segoe UI"/>
      <color rgb="001F4FB5"/>
      <sz val="10"/>
    </font>
    <font>
      <name val="Segoe UI"/>
      <b val="1"/>
      <color rgb="0026123E"/>
      <sz val="11"/>
    </font>
    <font>
      <name val="Segoe UI"/>
      <b val="1"/>
      <color rgb="00241638"/>
      <sz val="10"/>
    </font>
    <font>
      <name val="Segoe UI"/>
      <b val="1"/>
      <color rgb="00FFFFFF"/>
      <sz val="9"/>
    </font>
    <font>
      <name val="Segoe UI"/>
      <b val="1"/>
      <color rgb="005EEAD4"/>
      <sz val="18"/>
    </font>
    <font>
      <name val="Segoe UI"/>
      <b val="1"/>
      <color rgb="006A5C86"/>
      <sz val="9"/>
    </font>
    <font>
      <name val="Segoe UI"/>
      <b val="1"/>
      <color rgb="003B1F5C"/>
      <sz val="18"/>
    </font>
    <font>
      <name val="Segoe UI"/>
      <b val="1"/>
      <color rgb="005EEAD4"/>
      <sz val="10"/>
    </font>
  </fonts>
  <fills count="7">
    <fill>
      <patternFill/>
    </fill>
    <fill>
      <patternFill patternType="gray125"/>
    </fill>
    <fill>
      <patternFill patternType="solid">
        <fgColor rgb="003B1F5C"/>
      </patternFill>
    </fill>
    <fill>
      <patternFill patternType="solid">
        <fgColor rgb="0026123E"/>
      </patternFill>
    </fill>
    <fill>
      <patternFill patternType="solid">
        <fgColor rgb="00E2FBF6"/>
      </patternFill>
    </fill>
    <fill>
      <patternFill patternType="solid">
        <fgColor rgb="00E3D9F2"/>
      </patternFill>
    </fill>
    <fill>
      <patternFill patternType="solid">
        <fgColor rgb="00E9E1F6"/>
      </patternFill>
    </fill>
  </fills>
  <borders count="4">
    <border>
      <left/>
      <right/>
      <top/>
      <bottom/>
      <diagonal/>
    </border>
    <border>
      <left style="thin">
        <color rgb="00C4B3E0"/>
      </left>
      <right style="thin">
        <color rgb="00C4B3E0"/>
      </right>
      <top style="thin">
        <color rgb="00C4B3E0"/>
      </top>
      <bottom style="thin">
        <color rgb="00C4B3E0"/>
      </bottom>
    </border>
    <border>
      <top style="medium">
        <color rgb="005EEAD4"/>
      </top>
    </border>
    <border/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6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8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0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5" fillId="4" borderId="1" applyAlignment="1" applyProtection="1" pivotButton="0" quotePrefix="0" xfId="0">
      <alignment horizontal="center" vertical="center" wrapText="1" readingOrder="2"/>
      <protection locked="0" hidden="0"/>
    </xf>
    <xf numFmtId="166" fontId="9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167" fontId="11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2" fontId="9" fillId="2" borderId="3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2" fontId="5" fillId="4" borderId="1" applyAlignment="1" applyProtection="1" pivotButton="0" quotePrefix="0" xfId="0">
      <alignment horizontal="center" vertical="center" wrapText="1" readingOrder="2"/>
      <protection locked="0" hidden="0"/>
    </xf>
    <xf numFmtId="2" fontId="11" fillId="6" borderId="3" applyAlignment="1" pivotButton="0" quotePrefix="0" xfId="0">
      <alignment horizontal="center" vertical="center" wrapText="1" readingOrder="2"/>
    </xf>
    <xf numFmtId="1" fontId="9" fillId="2" borderId="3" applyAlignment="1" pivotButton="0" quotePrefix="0" xfId="0">
      <alignment horizontal="center" vertical="center" wrapText="1" readingOrder="2"/>
    </xf>
    <xf numFmtId="1" fontId="11" fillId="6" borderId="3" applyAlignment="1" pivotButton="0" quotePrefix="0" xfId="0">
      <alignment horizontal="center" vertical="center" wrapText="1" readingOrder="2"/>
    </xf>
    <xf numFmtId="164" fontId="5" fillId="4" borderId="1" applyAlignment="1" applyProtection="1" pivotButton="0" quotePrefix="0" xfId="0">
      <alignment horizontal="center" vertical="center" wrapText="1" readingOrder="2"/>
      <protection locked="0" hidden="0"/>
    </xf>
    <xf numFmtId="0" fontId="7" fillId="5" borderId="1" applyAlignment="1" pivotButton="0" quotePrefix="0" xfId="0">
      <alignment horizontal="center" vertical="center" wrapText="1" readingOrder="2"/>
    </xf>
    <xf numFmtId="164" fontId="7" fillId="6" borderId="1" applyAlignment="1" pivotButton="0" quotePrefix="0" xfId="0">
      <alignment horizontal="center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165" fontId="7" fillId="6" borderId="1" applyAlignment="1" pivotButton="0" quotePrefix="0" xfId="0">
      <alignment horizontal="center" vertical="center" wrapText="1" readingOrder="2"/>
    </xf>
    <xf numFmtId="1" fontId="5" fillId="4" borderId="1" applyAlignment="1" applyProtection="1" pivotButton="0" quotePrefix="0" xfId="0">
      <alignment horizontal="center" vertical="center" wrapText="1" readingOrder="2"/>
      <protection locked="0" hidden="0"/>
    </xf>
    <xf numFmtId="0" fontId="4" fillId="6" borderId="1" applyAlignment="1" pivotButton="0" quotePrefix="0" xfId="0">
      <alignment horizontal="center" vertical="center" wrapText="1" readingOrder="2"/>
    </xf>
    <xf numFmtId="2" fontId="4" fillId="6" borderId="1" applyAlignment="1" pivotButton="0" quotePrefix="0" xfId="0">
      <alignment horizontal="center" vertical="center" wrapText="1" readingOrder="2"/>
    </xf>
    <xf numFmtId="164" fontId="4" fillId="6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5" fillId="4" borderId="1" applyAlignment="1" applyProtection="1" pivotButton="0" quotePrefix="0" xfId="0">
      <alignment horizontal="right" vertical="center" wrapText="1" readingOrder="2"/>
      <protection locked="0" hidden="0"/>
    </xf>
    <xf numFmtId="0" fontId="4" fillId="6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12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3">
    <dxf>
      <font>
        <name val="Segoe UI"/>
        <color rgb="00241638"/>
      </font>
      <fill>
        <patternFill patternType="solid">
          <fgColor rgb="00B7E1A1"/>
        </patternFill>
      </fill>
    </dxf>
    <dxf>
      <font>
        <name val="Segoe UI"/>
        <b val="1"/>
        <color rgb="00241638"/>
      </font>
      <fill>
        <patternFill patternType="solid">
          <fgColor rgb="00F4C7C3"/>
        </patternFill>
      </fill>
    </dxf>
    <dxf>
      <font>
        <name val="Segoe UI"/>
        <color rgb="00241638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القطاع الطولي: المنسوب مقابل المسافة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'الميول والانحدار'!$C$20:$C$34</f>
            </numRef>
          </cat>
          <val>
            <numRef>
              <f>'الميول والانحدار'!$D$20:$D$34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ميل كل مقطع %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B1F5C"/>
            </a:solidFill>
            <a:ln xmlns:a="http://schemas.openxmlformats.org/drawingml/2006/main">
              <a:solidFill>
                <a:srgbClr val="3B1F5C"/>
              </a:solidFill>
              <a:prstDash val="solid"/>
            </a:ln>
          </spPr>
          <cat>
            <numRef>
              <f>'الميول والانحدار'!$B$21:$B$34</f>
            </numRef>
          </cat>
          <val>
            <numRef>
              <f>'الميول والانحدار'!$G$21:$G$34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51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51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EEAD4"/>
    <outlinePr summaryBelow="1" summaryRight="1"/>
    <pageSetUpPr fitToPage="1"/>
  </sheetPr>
  <dimension ref="A1:O49"/>
  <sheetViews>
    <sheetView showGridLines="0" rightToLeft="1" zoomScale="100" workbookViewId="0">
      <pane xSplit="2" ySplit="19" topLeftCell="C2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14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  <col width="16" customWidth="1" min="12" max="12"/>
    <col width="3" customWidth="1" min="13" max="13"/>
    <col width="22" customWidth="1" min="14" max="14"/>
    <col width="10" customWidth="1" min="15" max="15"/>
  </cols>
  <sheetData>
    <row r="1" ht="36" customHeight="1">
      <c r="A1" s="1" t="inlineStr">
        <is>
          <t>حاسبة الميول والانحدار: نسبة الميل والزاوية و1:ن لكل مقطع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أدخل المناسيب عند محطات المسار فيحسب الشيت ميل كل مقطع وتصنيفه ومطابقته للحد المسموح ويرسم القطاع الطولي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18" customHeight="1">
      <c r="A4" s="5" t="inlineStr">
        <is>
          <t>الإعدادات</t>
        </is>
      </c>
      <c r="B4" s="6" t="n"/>
      <c r="C4" s="6" t="n"/>
      <c r="D4" s="6" t="n"/>
      <c r="E4" s="6" t="n"/>
      <c r="G4" s="7" t="inlineStr">
        <is>
          <t>الطول الكلي (م)</t>
        </is>
      </c>
      <c r="H4" s="8" t="n"/>
      <c r="I4" s="9" t="inlineStr">
        <is>
          <t>فرق المنسوب الكلي (م)</t>
        </is>
      </c>
      <c r="J4" s="10" t="n"/>
      <c r="K4" s="7" t="inlineStr">
        <is>
          <t>متوسط الميل %</t>
        </is>
      </c>
      <c r="L4" s="8" t="n"/>
      <c r="N4" s="11" t="inlineStr">
        <is>
          <t>نمط الفحص</t>
        </is>
      </c>
    </row>
    <row r="5" ht="34" customHeight="1">
      <c r="A5" s="12" t="inlineStr">
        <is>
          <t>نمط الفحص</t>
        </is>
      </c>
      <c r="D5" s="13" t="inlineStr">
        <is>
          <t>تصريف: هابط وبحد أدنى</t>
        </is>
      </c>
      <c r="G5" s="14">
        <f>SUM($E$21:$E$49)</f>
        <v/>
      </c>
      <c r="H5" s="15" t="n"/>
      <c r="I5" s="16">
        <f>SUM($F$21:$F$49)</f>
        <v/>
      </c>
      <c r="J5" s="17" t="n"/>
      <c r="K5" s="18">
        <f>IFERROR(SUM($F$21:$F$49)/SUM($E$21:$E$49)*100,0)</f>
        <v/>
      </c>
      <c r="L5" s="15" t="n"/>
      <c r="N5" s="19" t="inlineStr">
        <is>
          <t>طريق: لا يتجاوز الحد الأعلى</t>
        </is>
      </c>
    </row>
    <row r="6">
      <c r="A6" s="12" t="inlineStr">
        <is>
          <t>أدنى ميل % (تصريف)</t>
        </is>
      </c>
      <c r="D6" s="20" t="n">
        <v>0.5</v>
      </c>
      <c r="N6" s="19" t="inlineStr">
        <is>
          <t>تصريف: هابط وبحد أدنى</t>
        </is>
      </c>
    </row>
    <row r="7" ht="18" customHeight="1">
      <c r="A7" s="12" t="inlineStr">
        <is>
          <t>أقصى ميل % (طريق / تصريف)</t>
        </is>
      </c>
      <c r="D7" s="20" t="n">
        <v>3</v>
      </c>
      <c r="G7" s="9" t="inlineStr">
        <is>
          <t>أشد ميل %</t>
        </is>
      </c>
      <c r="H7" s="10" t="n"/>
      <c r="I7" s="7" t="inlineStr">
        <is>
          <t>عدد المقاطع</t>
        </is>
      </c>
      <c r="J7" s="8" t="n"/>
      <c r="K7" s="9" t="inlineStr">
        <is>
          <t>مقاطع مخالفة</t>
        </is>
      </c>
      <c r="L7" s="10" t="n"/>
    </row>
    <row r="8" ht="34" customHeight="1">
      <c r="A8" s="5" t="inlineStr">
        <is>
          <t>حاسبة سريعة لمقطعين</t>
        </is>
      </c>
      <c r="B8" s="6" t="n"/>
      <c r="C8" s="6" t="n"/>
      <c r="D8" s="6" t="n"/>
      <c r="E8" s="6" t="n"/>
      <c r="G8" s="21">
        <f>MAX(MAX($G$21:$G$49),-MIN($G$21:$G$49))</f>
        <v/>
      </c>
      <c r="H8" s="17" t="n"/>
      <c r="I8" s="22">
        <f>COUNT($G$21:$G$49)</f>
        <v/>
      </c>
      <c r="J8" s="15" t="n"/>
      <c r="K8" s="23">
        <f>COUNTIF($L$21:$L$49,"&lt;&gt;OK")-COUNTBLANK($L$21:$L$49)</f>
        <v/>
      </c>
      <c r="L8" s="17" t="n"/>
      <c r="N8" s="11" t="inlineStr">
        <is>
          <t>من ميل %</t>
        </is>
      </c>
      <c r="O8" s="11" t="inlineStr">
        <is>
          <t>التصنيف</t>
        </is>
      </c>
    </row>
    <row r="9">
      <c r="A9" s="12" t="inlineStr">
        <is>
          <t>فرق المنسوب (م)</t>
        </is>
      </c>
      <c r="D9" s="24" t="n">
        <v>-0.8</v>
      </c>
      <c r="N9" s="13" t="n">
        <v>0</v>
      </c>
      <c r="O9" s="13" t="inlineStr">
        <is>
          <t>مسطح</t>
        </is>
      </c>
    </row>
    <row r="10">
      <c r="A10" s="12" t="inlineStr">
        <is>
          <t>المسافة الأفقية (م)</t>
        </is>
      </c>
      <c r="D10" s="24" t="n">
        <v>40</v>
      </c>
      <c r="G10" s="25" t="inlineStr">
        <is>
          <t>الحكم</t>
        </is>
      </c>
      <c r="N10" s="13" t="n">
        <v>1</v>
      </c>
      <c r="O10" s="13" t="inlineStr">
        <is>
          <t>خفيف</t>
        </is>
      </c>
    </row>
    <row r="11" ht="24" customHeight="1">
      <c r="A11" s="12" t="inlineStr">
        <is>
          <t>الميل %</t>
        </is>
      </c>
      <c r="D11" s="26">
        <f>IFERROR($D$9/$D$10*100,"")</f>
        <v/>
      </c>
      <c r="G11" s="27">
        <f>IF(COUNT($G$21:$G$49)=0,"",IF(K8=0,"✔ كل المقاطع مطابقة","✖ مقاطع تحتاج مراجعة: "&amp;K8))</f>
        <v/>
      </c>
      <c r="N11" s="13" t="n">
        <v>5</v>
      </c>
      <c r="O11" s="13" t="inlineStr">
        <is>
          <t>متوسط</t>
        </is>
      </c>
    </row>
    <row r="12">
      <c r="A12" s="12" t="inlineStr">
        <is>
          <t>النسبة 1 : ن</t>
        </is>
      </c>
      <c r="D12" s="28">
        <f>IFERROR(ABS($D$10/$D$9),"")</f>
        <v/>
      </c>
      <c r="N12" s="13" t="n">
        <v>10</v>
      </c>
      <c r="O12" s="13" t="inlineStr">
        <is>
          <t>شديد</t>
        </is>
      </c>
    </row>
    <row r="13">
      <c r="A13" s="12" t="inlineStr">
        <is>
          <t>الزاوية (°)</t>
        </is>
      </c>
      <c r="D13" s="26">
        <f>IFERROR(DEGREES(ATAN($D$9/$D$10)),"")</f>
        <v/>
      </c>
      <c r="G13" s="25" t="inlineStr">
        <is>
          <t>أشد مقطع عند المحطة</t>
        </is>
      </c>
      <c r="N13" s="13" t="n">
        <v>20</v>
      </c>
      <c r="O13" s="13" t="inlineStr">
        <is>
          <t>شديد جدًا</t>
        </is>
      </c>
    </row>
    <row r="14">
      <c r="G14" s="27">
        <f>IFERROR(INDEX($B$21:$B$49,MATCH(MAX(MAX($G$21:$G$49),-MIN($G$21:$G$49)),INDEX(ABS($G$21:$G$49),0),0)),"")</f>
        <v/>
      </c>
    </row>
    <row r="18" ht="22" customHeight="1">
      <c r="A18" s="5" t="inlineStr">
        <is>
          <t>محطات القطاع الطولي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</row>
    <row r="19" ht="44" customHeight="1">
      <c r="A19" s="11" t="inlineStr">
        <is>
          <t>#</t>
        </is>
      </c>
      <c r="B19" s="11" t="inlineStr">
        <is>
          <t>المحطة</t>
        </is>
      </c>
      <c r="C19" s="11" t="inlineStr">
        <is>
          <t>المسافة التراكمية (م)</t>
        </is>
      </c>
      <c r="D19" s="11" t="inlineStr">
        <is>
          <t>المنسوب (م)</t>
        </is>
      </c>
      <c r="E19" s="11" t="inlineStr">
        <is>
          <t>المسافة (م)</t>
        </is>
      </c>
      <c r="F19" s="11" t="inlineStr">
        <is>
          <t>فرق المنسوب (م)</t>
        </is>
      </c>
      <c r="G19" s="11" t="inlineStr">
        <is>
          <t>الميل %</t>
        </is>
      </c>
      <c r="H19" s="11" t="inlineStr">
        <is>
          <t>1 : ن</t>
        </is>
      </c>
      <c r="I19" s="11" t="inlineStr">
        <is>
          <t>الزاوية °</t>
        </is>
      </c>
      <c r="J19" s="11" t="inlineStr">
        <is>
          <t>طول المائل (م)</t>
        </is>
      </c>
      <c r="K19" s="11" t="inlineStr">
        <is>
          <t>التصنيف</t>
        </is>
      </c>
      <c r="L19" s="11" t="inlineStr">
        <is>
          <t>الفحص</t>
        </is>
      </c>
    </row>
    <row r="20">
      <c r="A20" s="29" t="n">
        <v>1</v>
      </c>
      <c r="B20" s="13" t="inlineStr">
        <is>
          <t>P0</t>
        </is>
      </c>
      <c r="C20" s="20" t="n">
        <v>0</v>
      </c>
      <c r="D20" s="24" t="n">
        <v>100</v>
      </c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>
      <c r="A21" s="29" t="n">
        <v>2</v>
      </c>
      <c r="B21" s="13" t="inlineStr">
        <is>
          <t>P1</t>
        </is>
      </c>
      <c r="C21" s="20" t="n">
        <v>20</v>
      </c>
      <c r="D21" s="24" t="n">
        <v>99.62</v>
      </c>
      <c r="E21" s="31">
        <f>IF(AND(ISNUMBER(C21),ISNUMBER(D21),ISNUMBER(C20),ISNUMBER(D20)),C21-C20,"")</f>
        <v/>
      </c>
      <c r="F21" s="32">
        <f>IF(AND(ISNUMBER(C21),ISNUMBER(D21),ISNUMBER(C20),ISNUMBER(D20)),D21-D20,"")</f>
        <v/>
      </c>
      <c r="G21" s="31">
        <f>IF(AND(E21&lt;&gt;"",N(E21)&gt;0),F21/E21*100,"")</f>
        <v/>
      </c>
      <c r="H21" s="33">
        <f>IF(G21="","",IF(F21=0,"∞",ABS(E21/F21)))</f>
        <v/>
      </c>
      <c r="I21" s="31">
        <f>IF(G21="","",DEGREES(ATAN(F21/E21)))</f>
        <v/>
      </c>
      <c r="J21" s="31">
        <f>IF(G21="","",SQRT(E21^2+F21^2))</f>
        <v/>
      </c>
      <c r="K21" s="30">
        <f>IF(G21="","",INDEX($O$9:$O$13,MATCH(ABS(G21),$N$9:$N$13,1)))</f>
        <v/>
      </c>
      <c r="L21" s="30">
        <f>IF(G21="","",IF($D$5=INDEX($N$5:$N$6,1),IF(ABS(G21)&lt;=$D$7,"OK","أشد من الحد"),IF(G21&gt;0,"صاعد",IF(-G21&lt;$D$6,"أفقي جدًا",IF(-G21&gt;$D$7,"أشد من الحد","OK")))))</f>
        <v/>
      </c>
    </row>
    <row r="22">
      <c r="A22" s="29" t="n">
        <v>3</v>
      </c>
      <c r="B22" s="13" t="inlineStr">
        <is>
          <t>P2</t>
        </is>
      </c>
      <c r="C22" s="20" t="n">
        <v>40</v>
      </c>
      <c r="D22" s="24" t="n">
        <v>99.18000000000001</v>
      </c>
      <c r="E22" s="31">
        <f>IF(AND(ISNUMBER(C22),ISNUMBER(D22),ISNUMBER(C21),ISNUMBER(D21)),C22-C21,"")</f>
        <v/>
      </c>
      <c r="F22" s="32">
        <f>IF(AND(ISNUMBER(C22),ISNUMBER(D22),ISNUMBER(C21),ISNUMBER(D21)),D22-D21,"")</f>
        <v/>
      </c>
      <c r="G22" s="31">
        <f>IF(AND(E22&lt;&gt;"",N(E22)&gt;0),F22/E22*100,"")</f>
        <v/>
      </c>
      <c r="H22" s="33">
        <f>IF(G22="","",IF(F22=0,"∞",ABS(E22/F22)))</f>
        <v/>
      </c>
      <c r="I22" s="31">
        <f>IF(G22="","",DEGREES(ATAN(F22/E22)))</f>
        <v/>
      </c>
      <c r="J22" s="31">
        <f>IF(G22="","",SQRT(E22^2+F22^2))</f>
        <v/>
      </c>
      <c r="K22" s="30">
        <f>IF(G22="","",INDEX($O$9:$O$13,MATCH(ABS(G22),$N$9:$N$13,1)))</f>
        <v/>
      </c>
      <c r="L22" s="30">
        <f>IF(G22="","",IF($D$5=INDEX($N$5:$N$6,1),IF(ABS(G22)&lt;=$D$7,"OK","أشد من الحد"),IF(G22&gt;0,"صاعد",IF(-G22&lt;$D$6,"أفقي جدًا",IF(-G22&gt;$D$7,"أشد من الحد","OK")))))</f>
        <v/>
      </c>
    </row>
    <row r="23">
      <c r="A23" s="29" t="n">
        <v>4</v>
      </c>
      <c r="B23" s="13" t="inlineStr">
        <is>
          <t>P3</t>
        </is>
      </c>
      <c r="C23" s="20" t="n">
        <v>60</v>
      </c>
      <c r="D23" s="24" t="n">
        <v>98.84999999999999</v>
      </c>
      <c r="E23" s="31">
        <f>IF(AND(ISNUMBER(C23),ISNUMBER(D23),ISNUMBER(C22),ISNUMBER(D22)),C23-C22,"")</f>
        <v/>
      </c>
      <c r="F23" s="32">
        <f>IF(AND(ISNUMBER(C23),ISNUMBER(D23),ISNUMBER(C22),ISNUMBER(D22)),D23-D22,"")</f>
        <v/>
      </c>
      <c r="G23" s="31">
        <f>IF(AND(E23&lt;&gt;"",N(E23)&gt;0),F23/E23*100,"")</f>
        <v/>
      </c>
      <c r="H23" s="33">
        <f>IF(G23="","",IF(F23=0,"∞",ABS(E23/F23)))</f>
        <v/>
      </c>
      <c r="I23" s="31">
        <f>IF(G23="","",DEGREES(ATAN(F23/E23)))</f>
        <v/>
      </c>
      <c r="J23" s="31">
        <f>IF(G23="","",SQRT(E23^2+F23^2))</f>
        <v/>
      </c>
      <c r="K23" s="30">
        <f>IF(G23="","",INDEX($O$9:$O$13,MATCH(ABS(G23),$N$9:$N$13,1)))</f>
        <v/>
      </c>
      <c r="L23" s="30">
        <f>IF(G23="","",IF($D$5=INDEX($N$5:$N$6,1),IF(ABS(G23)&lt;=$D$7,"OK","أشد من الحد"),IF(G23&gt;0,"صاعد",IF(-G23&lt;$D$6,"أفقي جدًا",IF(-G23&gt;$D$7,"أشد من الحد","OK")))))</f>
        <v/>
      </c>
    </row>
    <row r="24">
      <c r="A24" s="29" t="n">
        <v>5</v>
      </c>
      <c r="B24" s="13" t="inlineStr">
        <is>
          <t>P4</t>
        </is>
      </c>
      <c r="C24" s="20" t="n">
        <v>80</v>
      </c>
      <c r="D24" s="24" t="n">
        <v>98.64</v>
      </c>
      <c r="E24" s="31">
        <f>IF(AND(ISNUMBER(C24),ISNUMBER(D24),ISNUMBER(C23),ISNUMBER(D23)),C24-C23,"")</f>
        <v/>
      </c>
      <c r="F24" s="32">
        <f>IF(AND(ISNUMBER(C24),ISNUMBER(D24),ISNUMBER(C23),ISNUMBER(D23)),D24-D23,"")</f>
        <v/>
      </c>
      <c r="G24" s="31">
        <f>IF(AND(E24&lt;&gt;"",N(E24)&gt;0),F24/E24*100,"")</f>
        <v/>
      </c>
      <c r="H24" s="33">
        <f>IF(G24="","",IF(F24=0,"∞",ABS(E24/F24)))</f>
        <v/>
      </c>
      <c r="I24" s="31">
        <f>IF(G24="","",DEGREES(ATAN(F24/E24)))</f>
        <v/>
      </c>
      <c r="J24" s="31">
        <f>IF(G24="","",SQRT(E24^2+F24^2))</f>
        <v/>
      </c>
      <c r="K24" s="30">
        <f>IF(G24="","",INDEX($O$9:$O$13,MATCH(ABS(G24),$N$9:$N$13,1)))</f>
        <v/>
      </c>
      <c r="L24" s="30">
        <f>IF(G24="","",IF($D$5=INDEX($N$5:$N$6,1),IF(ABS(G24)&lt;=$D$7,"OK","أشد من الحد"),IF(G24&gt;0,"صاعد",IF(-G24&lt;$D$6,"أفقي جدًا",IF(-G24&gt;$D$7,"أشد من الحد","OK")))))</f>
        <v/>
      </c>
    </row>
    <row r="25">
      <c r="A25" s="29" t="n">
        <v>6</v>
      </c>
      <c r="B25" s="13" t="inlineStr">
        <is>
          <t>P5</t>
        </is>
      </c>
      <c r="C25" s="20" t="n">
        <v>100</v>
      </c>
      <c r="D25" s="24" t="n">
        <v>98.59999999999999</v>
      </c>
      <c r="E25" s="31">
        <f>IF(AND(ISNUMBER(C25),ISNUMBER(D25),ISNUMBER(C24),ISNUMBER(D24)),C25-C24,"")</f>
        <v/>
      </c>
      <c r="F25" s="32">
        <f>IF(AND(ISNUMBER(C25),ISNUMBER(D25),ISNUMBER(C24),ISNUMBER(D24)),D25-D24,"")</f>
        <v/>
      </c>
      <c r="G25" s="31">
        <f>IF(AND(E25&lt;&gt;"",N(E25)&gt;0),F25/E25*100,"")</f>
        <v/>
      </c>
      <c r="H25" s="33">
        <f>IF(G25="","",IF(F25=0,"∞",ABS(E25/F25)))</f>
        <v/>
      </c>
      <c r="I25" s="31">
        <f>IF(G25="","",DEGREES(ATAN(F25/E25)))</f>
        <v/>
      </c>
      <c r="J25" s="31">
        <f>IF(G25="","",SQRT(E25^2+F25^2))</f>
        <v/>
      </c>
      <c r="K25" s="30">
        <f>IF(G25="","",INDEX($O$9:$O$13,MATCH(ABS(G25),$N$9:$N$13,1)))</f>
        <v/>
      </c>
      <c r="L25" s="30">
        <f>IF(G25="","",IF($D$5=INDEX($N$5:$N$6,1),IF(ABS(G25)&lt;=$D$7,"OK","أشد من الحد"),IF(G25&gt;0,"صاعد",IF(-G25&lt;$D$6,"أفقي جدًا",IF(-G25&gt;$D$7,"أشد من الحد","OK")))))</f>
        <v/>
      </c>
    </row>
    <row r="26">
      <c r="A26" s="29" t="n">
        <v>7</v>
      </c>
      <c r="B26" s="13" t="inlineStr">
        <is>
          <t>P6</t>
        </is>
      </c>
      <c r="C26" s="20" t="n">
        <v>120</v>
      </c>
      <c r="D26" s="24" t="n">
        <v>98.2</v>
      </c>
      <c r="E26" s="31">
        <f>IF(AND(ISNUMBER(C26),ISNUMBER(D26),ISNUMBER(C25),ISNUMBER(D25)),C26-C25,"")</f>
        <v/>
      </c>
      <c r="F26" s="32">
        <f>IF(AND(ISNUMBER(C26),ISNUMBER(D26),ISNUMBER(C25),ISNUMBER(D25)),D26-D25,"")</f>
        <v/>
      </c>
      <c r="G26" s="31">
        <f>IF(AND(E26&lt;&gt;"",N(E26)&gt;0),F26/E26*100,"")</f>
        <v/>
      </c>
      <c r="H26" s="33">
        <f>IF(G26="","",IF(F26=0,"∞",ABS(E26/F26)))</f>
        <v/>
      </c>
      <c r="I26" s="31">
        <f>IF(G26="","",DEGREES(ATAN(F26/E26)))</f>
        <v/>
      </c>
      <c r="J26" s="31">
        <f>IF(G26="","",SQRT(E26^2+F26^2))</f>
        <v/>
      </c>
      <c r="K26" s="30">
        <f>IF(G26="","",INDEX($O$9:$O$13,MATCH(ABS(G26),$N$9:$N$13,1)))</f>
        <v/>
      </c>
      <c r="L26" s="30">
        <f>IF(G26="","",IF($D$5=INDEX($N$5:$N$6,1),IF(ABS(G26)&lt;=$D$7,"OK","أشد من الحد"),IF(G26&gt;0,"صاعد",IF(-G26&lt;$D$6,"أفقي جدًا",IF(-G26&gt;$D$7,"أشد من الحد","OK")))))</f>
        <v/>
      </c>
    </row>
    <row r="27">
      <c r="A27" s="29" t="n">
        <v>8</v>
      </c>
      <c r="B27" s="13" t="inlineStr">
        <is>
          <t>P7</t>
        </is>
      </c>
      <c r="C27" s="20" t="n">
        <v>140</v>
      </c>
      <c r="D27" s="24" t="n">
        <v>97.70999999999999</v>
      </c>
      <c r="E27" s="31">
        <f>IF(AND(ISNUMBER(C27),ISNUMBER(D27),ISNUMBER(C26),ISNUMBER(D26)),C27-C26,"")</f>
        <v/>
      </c>
      <c r="F27" s="32">
        <f>IF(AND(ISNUMBER(C27),ISNUMBER(D27),ISNUMBER(C26),ISNUMBER(D26)),D27-D26,"")</f>
        <v/>
      </c>
      <c r="G27" s="31">
        <f>IF(AND(E27&lt;&gt;"",N(E27)&gt;0),F27/E27*100,"")</f>
        <v/>
      </c>
      <c r="H27" s="33">
        <f>IF(G27="","",IF(F27=0,"∞",ABS(E27/F27)))</f>
        <v/>
      </c>
      <c r="I27" s="31">
        <f>IF(G27="","",DEGREES(ATAN(F27/E27)))</f>
        <v/>
      </c>
      <c r="J27" s="31">
        <f>IF(G27="","",SQRT(E27^2+F27^2))</f>
        <v/>
      </c>
      <c r="K27" s="30">
        <f>IF(G27="","",INDEX($O$9:$O$13,MATCH(ABS(G27),$N$9:$N$13,1)))</f>
        <v/>
      </c>
      <c r="L27" s="30">
        <f>IF(G27="","",IF($D$5=INDEX($N$5:$N$6,1),IF(ABS(G27)&lt;=$D$7,"OK","أشد من الحد"),IF(G27&gt;0,"صاعد",IF(-G27&lt;$D$6,"أفقي جدًا",IF(-G27&gt;$D$7,"أشد من الحد","OK")))))</f>
        <v/>
      </c>
    </row>
    <row r="28">
      <c r="A28" s="29" t="n">
        <v>9</v>
      </c>
      <c r="B28" s="13" t="inlineStr">
        <is>
          <t>P8</t>
        </is>
      </c>
      <c r="C28" s="20" t="n">
        <v>160</v>
      </c>
      <c r="D28" s="24" t="n">
        <v>97.34999999999999</v>
      </c>
      <c r="E28" s="31">
        <f>IF(AND(ISNUMBER(C28),ISNUMBER(D28),ISNUMBER(C27),ISNUMBER(D27)),C28-C27,"")</f>
        <v/>
      </c>
      <c r="F28" s="32">
        <f>IF(AND(ISNUMBER(C28),ISNUMBER(D28),ISNUMBER(C27),ISNUMBER(D27)),D28-D27,"")</f>
        <v/>
      </c>
      <c r="G28" s="31">
        <f>IF(AND(E28&lt;&gt;"",N(E28)&gt;0),F28/E28*100,"")</f>
        <v/>
      </c>
      <c r="H28" s="33">
        <f>IF(G28="","",IF(F28=0,"∞",ABS(E28/F28)))</f>
        <v/>
      </c>
      <c r="I28" s="31">
        <f>IF(G28="","",DEGREES(ATAN(F28/E28)))</f>
        <v/>
      </c>
      <c r="J28" s="31">
        <f>IF(G28="","",SQRT(E28^2+F28^2))</f>
        <v/>
      </c>
      <c r="K28" s="30">
        <f>IF(G28="","",INDEX($O$9:$O$13,MATCH(ABS(G28),$N$9:$N$13,1)))</f>
        <v/>
      </c>
      <c r="L28" s="30">
        <f>IF(G28="","",IF($D$5=INDEX($N$5:$N$6,1),IF(ABS(G28)&lt;=$D$7,"OK","أشد من الحد"),IF(G28&gt;0,"صاعد",IF(-G28&lt;$D$6,"أفقي جدًا",IF(-G28&gt;$D$7,"أشد من الحد","OK")))))</f>
        <v/>
      </c>
    </row>
    <row r="29">
      <c r="A29" s="29" t="n">
        <v>10</v>
      </c>
      <c r="B29" s="13" t="inlineStr">
        <is>
          <t>P9</t>
        </is>
      </c>
      <c r="C29" s="20" t="n">
        <v>180</v>
      </c>
      <c r="D29" s="24" t="n">
        <v>97.3</v>
      </c>
      <c r="E29" s="31">
        <f>IF(AND(ISNUMBER(C29),ISNUMBER(D29),ISNUMBER(C28),ISNUMBER(D28)),C29-C28,"")</f>
        <v/>
      </c>
      <c r="F29" s="32">
        <f>IF(AND(ISNUMBER(C29),ISNUMBER(D29),ISNUMBER(C28),ISNUMBER(D28)),D29-D28,"")</f>
        <v/>
      </c>
      <c r="G29" s="31">
        <f>IF(AND(E29&lt;&gt;"",N(E29)&gt;0),F29/E29*100,"")</f>
        <v/>
      </c>
      <c r="H29" s="33">
        <f>IF(G29="","",IF(F29=0,"∞",ABS(E29/F29)))</f>
        <v/>
      </c>
      <c r="I29" s="31">
        <f>IF(G29="","",DEGREES(ATAN(F29/E29)))</f>
        <v/>
      </c>
      <c r="J29" s="31">
        <f>IF(G29="","",SQRT(E29^2+F29^2))</f>
        <v/>
      </c>
      <c r="K29" s="30">
        <f>IF(G29="","",INDEX($O$9:$O$13,MATCH(ABS(G29),$N$9:$N$13,1)))</f>
        <v/>
      </c>
      <c r="L29" s="30">
        <f>IF(G29="","",IF($D$5=INDEX($N$5:$N$6,1),IF(ABS(G29)&lt;=$D$7,"OK","أشد من الحد"),IF(G29&gt;0,"صاعد",IF(-G29&lt;$D$6,"أفقي جدًا",IF(-G29&gt;$D$7,"أشد من الحد","OK")))))</f>
        <v/>
      </c>
    </row>
    <row r="30">
      <c r="A30" s="29" t="n">
        <v>11</v>
      </c>
      <c r="B30" s="13" t="inlineStr">
        <is>
          <t>P10</t>
        </is>
      </c>
      <c r="C30" s="20" t="n">
        <v>200</v>
      </c>
      <c r="D30" s="24" t="n">
        <v>96.8</v>
      </c>
      <c r="E30" s="31">
        <f>IF(AND(ISNUMBER(C30),ISNUMBER(D30),ISNUMBER(C29),ISNUMBER(D29)),C30-C29,"")</f>
        <v/>
      </c>
      <c r="F30" s="32">
        <f>IF(AND(ISNUMBER(C30),ISNUMBER(D30),ISNUMBER(C29),ISNUMBER(D29)),D30-D29,"")</f>
        <v/>
      </c>
      <c r="G30" s="31">
        <f>IF(AND(E30&lt;&gt;"",N(E30)&gt;0),F30/E30*100,"")</f>
        <v/>
      </c>
      <c r="H30" s="33">
        <f>IF(G30="","",IF(F30=0,"∞",ABS(E30/F30)))</f>
        <v/>
      </c>
      <c r="I30" s="31">
        <f>IF(G30="","",DEGREES(ATAN(F30/E30)))</f>
        <v/>
      </c>
      <c r="J30" s="31">
        <f>IF(G30="","",SQRT(E30^2+F30^2))</f>
        <v/>
      </c>
      <c r="K30" s="30">
        <f>IF(G30="","",INDEX($O$9:$O$13,MATCH(ABS(G30),$N$9:$N$13,1)))</f>
        <v/>
      </c>
      <c r="L30" s="30">
        <f>IF(G30="","",IF($D$5=INDEX($N$5:$N$6,1),IF(ABS(G30)&lt;=$D$7,"OK","أشد من الحد"),IF(G30&gt;0,"صاعد",IF(-G30&lt;$D$6,"أفقي جدًا",IF(-G30&gt;$D$7,"أشد من الحد","OK")))))</f>
        <v/>
      </c>
    </row>
    <row r="31">
      <c r="A31" s="29" t="n">
        <v>12</v>
      </c>
      <c r="B31" s="13" t="inlineStr">
        <is>
          <t>P11</t>
        </is>
      </c>
      <c r="C31" s="20" t="n">
        <v>220</v>
      </c>
      <c r="D31" s="24" t="n">
        <v>96.31</v>
      </c>
      <c r="E31" s="31">
        <f>IF(AND(ISNUMBER(C31),ISNUMBER(D31),ISNUMBER(C30),ISNUMBER(D30)),C31-C30,"")</f>
        <v/>
      </c>
      <c r="F31" s="32">
        <f>IF(AND(ISNUMBER(C31),ISNUMBER(D31),ISNUMBER(C30),ISNUMBER(D30)),D31-D30,"")</f>
        <v/>
      </c>
      <c r="G31" s="31">
        <f>IF(AND(E31&lt;&gt;"",N(E31)&gt;0),F31/E31*100,"")</f>
        <v/>
      </c>
      <c r="H31" s="33">
        <f>IF(G31="","",IF(F31=0,"∞",ABS(E31/F31)))</f>
        <v/>
      </c>
      <c r="I31" s="31">
        <f>IF(G31="","",DEGREES(ATAN(F31/E31)))</f>
        <v/>
      </c>
      <c r="J31" s="31">
        <f>IF(G31="","",SQRT(E31^2+F31^2))</f>
        <v/>
      </c>
      <c r="K31" s="30">
        <f>IF(G31="","",INDEX($O$9:$O$13,MATCH(ABS(G31),$N$9:$N$13,1)))</f>
        <v/>
      </c>
      <c r="L31" s="30">
        <f>IF(G31="","",IF($D$5=INDEX($N$5:$N$6,1),IF(ABS(G31)&lt;=$D$7,"OK","أشد من الحد"),IF(G31&gt;0,"صاعد",IF(-G31&lt;$D$6,"أفقي جدًا",IF(-G31&gt;$D$7,"أشد من الحد","OK")))))</f>
        <v/>
      </c>
    </row>
    <row r="32">
      <c r="A32" s="29" t="n"/>
      <c r="B32" s="13" t="n"/>
      <c r="C32" s="20" t="n"/>
      <c r="D32" s="24" t="n"/>
      <c r="E32" s="31">
        <f>IF(AND(ISNUMBER(C32),ISNUMBER(D32),ISNUMBER(C31),ISNUMBER(D31)),C32-C31,"")</f>
        <v/>
      </c>
      <c r="F32" s="32">
        <f>IF(AND(ISNUMBER(C32),ISNUMBER(D32),ISNUMBER(C31),ISNUMBER(D31)),D32-D31,"")</f>
        <v/>
      </c>
      <c r="G32" s="31">
        <f>IF(AND(E32&lt;&gt;"",N(E32)&gt;0),F32/E32*100,"")</f>
        <v/>
      </c>
      <c r="H32" s="33">
        <f>IF(G32="","",IF(F32=0,"∞",ABS(E32/F32)))</f>
        <v/>
      </c>
      <c r="I32" s="31">
        <f>IF(G32="","",DEGREES(ATAN(F32/E32)))</f>
        <v/>
      </c>
      <c r="J32" s="31">
        <f>IF(G32="","",SQRT(E32^2+F32^2))</f>
        <v/>
      </c>
      <c r="K32" s="30">
        <f>IF(G32="","",INDEX($O$9:$O$13,MATCH(ABS(G32),$N$9:$N$13,1)))</f>
        <v/>
      </c>
      <c r="L32" s="30">
        <f>IF(G32="","",IF($D$5=INDEX($N$5:$N$6,1),IF(ABS(G32)&lt;=$D$7,"OK","أشد من الحد"),IF(G32&gt;0,"صاعد",IF(-G32&lt;$D$6,"أفقي جدًا",IF(-G32&gt;$D$7,"أشد من الحد","OK")))))</f>
        <v/>
      </c>
    </row>
    <row r="33">
      <c r="A33" s="29" t="n"/>
      <c r="B33" s="13" t="n"/>
      <c r="C33" s="20" t="n"/>
      <c r="D33" s="24" t="n"/>
      <c r="E33" s="31">
        <f>IF(AND(ISNUMBER(C33),ISNUMBER(D33),ISNUMBER(C32),ISNUMBER(D32)),C33-C32,"")</f>
        <v/>
      </c>
      <c r="F33" s="32">
        <f>IF(AND(ISNUMBER(C33),ISNUMBER(D33),ISNUMBER(C32),ISNUMBER(D32)),D33-D32,"")</f>
        <v/>
      </c>
      <c r="G33" s="31">
        <f>IF(AND(E33&lt;&gt;"",N(E33)&gt;0),F33/E33*100,"")</f>
        <v/>
      </c>
      <c r="H33" s="33">
        <f>IF(G33="","",IF(F33=0,"∞",ABS(E33/F33)))</f>
        <v/>
      </c>
      <c r="I33" s="31">
        <f>IF(G33="","",DEGREES(ATAN(F33/E33)))</f>
        <v/>
      </c>
      <c r="J33" s="31">
        <f>IF(G33="","",SQRT(E33^2+F33^2))</f>
        <v/>
      </c>
      <c r="K33" s="30">
        <f>IF(G33="","",INDEX($O$9:$O$13,MATCH(ABS(G33),$N$9:$N$13,1)))</f>
        <v/>
      </c>
      <c r="L33" s="30">
        <f>IF(G33="","",IF($D$5=INDEX($N$5:$N$6,1),IF(ABS(G33)&lt;=$D$7,"OK","أشد من الحد"),IF(G33&gt;0,"صاعد",IF(-G33&lt;$D$6,"أفقي جدًا",IF(-G33&gt;$D$7,"أشد من الحد","OK")))))</f>
        <v/>
      </c>
    </row>
    <row r="34">
      <c r="A34" s="29" t="n"/>
      <c r="B34" s="13" t="n"/>
      <c r="C34" s="20" t="n"/>
      <c r="D34" s="24" t="n"/>
      <c r="E34" s="31">
        <f>IF(AND(ISNUMBER(C34),ISNUMBER(D34),ISNUMBER(C33),ISNUMBER(D33)),C34-C33,"")</f>
        <v/>
      </c>
      <c r="F34" s="32">
        <f>IF(AND(ISNUMBER(C34),ISNUMBER(D34),ISNUMBER(C33),ISNUMBER(D33)),D34-D33,"")</f>
        <v/>
      </c>
      <c r="G34" s="31">
        <f>IF(AND(E34&lt;&gt;"",N(E34)&gt;0),F34/E34*100,"")</f>
        <v/>
      </c>
      <c r="H34" s="33">
        <f>IF(G34="","",IF(F34=0,"∞",ABS(E34/F34)))</f>
        <v/>
      </c>
      <c r="I34" s="31">
        <f>IF(G34="","",DEGREES(ATAN(F34/E34)))</f>
        <v/>
      </c>
      <c r="J34" s="31">
        <f>IF(G34="","",SQRT(E34^2+F34^2))</f>
        <v/>
      </c>
      <c r="K34" s="30">
        <f>IF(G34="","",INDEX($O$9:$O$13,MATCH(ABS(G34),$N$9:$N$13,1)))</f>
        <v/>
      </c>
      <c r="L34" s="30">
        <f>IF(G34="","",IF($D$5=INDEX($N$5:$N$6,1),IF(ABS(G34)&lt;=$D$7,"OK","أشد من الحد"),IF(G34&gt;0,"صاعد",IF(-G34&lt;$D$6,"أفقي جدًا",IF(-G34&gt;$D$7,"أشد من الحد","OK")))))</f>
        <v/>
      </c>
    </row>
    <row r="35">
      <c r="A35" s="29" t="n"/>
      <c r="B35" s="13" t="n"/>
      <c r="C35" s="20" t="n"/>
      <c r="D35" s="24" t="n"/>
      <c r="E35" s="31">
        <f>IF(AND(ISNUMBER(C35),ISNUMBER(D35),ISNUMBER(C34),ISNUMBER(D34)),C35-C34,"")</f>
        <v/>
      </c>
      <c r="F35" s="32">
        <f>IF(AND(ISNUMBER(C35),ISNUMBER(D35),ISNUMBER(C34),ISNUMBER(D34)),D35-D34,"")</f>
        <v/>
      </c>
      <c r="G35" s="31">
        <f>IF(AND(E35&lt;&gt;"",N(E35)&gt;0),F35/E35*100,"")</f>
        <v/>
      </c>
      <c r="H35" s="33">
        <f>IF(G35="","",IF(F35=0,"∞",ABS(E35/F35)))</f>
        <v/>
      </c>
      <c r="I35" s="31">
        <f>IF(G35="","",DEGREES(ATAN(F35/E35)))</f>
        <v/>
      </c>
      <c r="J35" s="31">
        <f>IF(G35="","",SQRT(E35^2+F35^2))</f>
        <v/>
      </c>
      <c r="K35" s="30">
        <f>IF(G35="","",INDEX($O$9:$O$13,MATCH(ABS(G35),$N$9:$N$13,1)))</f>
        <v/>
      </c>
      <c r="L35" s="30">
        <f>IF(G35="","",IF($D$5=INDEX($N$5:$N$6,1),IF(ABS(G35)&lt;=$D$7,"OK","أشد من الحد"),IF(G35&gt;0,"صاعد",IF(-G35&lt;$D$6,"أفقي جدًا",IF(-G35&gt;$D$7,"أشد من الحد","OK")))))</f>
        <v/>
      </c>
    </row>
    <row r="36">
      <c r="A36" s="29" t="n"/>
      <c r="B36" s="13" t="n"/>
      <c r="C36" s="20" t="n"/>
      <c r="D36" s="24" t="n"/>
      <c r="E36" s="31">
        <f>IF(AND(ISNUMBER(C36),ISNUMBER(D36),ISNUMBER(C35),ISNUMBER(D35)),C36-C35,"")</f>
        <v/>
      </c>
      <c r="F36" s="32">
        <f>IF(AND(ISNUMBER(C36),ISNUMBER(D36),ISNUMBER(C35),ISNUMBER(D35)),D36-D35,"")</f>
        <v/>
      </c>
      <c r="G36" s="31">
        <f>IF(AND(E36&lt;&gt;"",N(E36)&gt;0),F36/E36*100,"")</f>
        <v/>
      </c>
      <c r="H36" s="33">
        <f>IF(G36="","",IF(F36=0,"∞",ABS(E36/F36)))</f>
        <v/>
      </c>
      <c r="I36" s="31">
        <f>IF(G36="","",DEGREES(ATAN(F36/E36)))</f>
        <v/>
      </c>
      <c r="J36" s="31">
        <f>IF(G36="","",SQRT(E36^2+F36^2))</f>
        <v/>
      </c>
      <c r="K36" s="30">
        <f>IF(G36="","",INDEX($O$9:$O$13,MATCH(ABS(G36),$N$9:$N$13,1)))</f>
        <v/>
      </c>
      <c r="L36" s="30">
        <f>IF(G36="","",IF($D$5=INDEX($N$5:$N$6,1),IF(ABS(G36)&lt;=$D$7,"OK","أشد من الحد"),IF(G36&gt;0,"صاعد",IF(-G36&lt;$D$6,"أفقي جدًا",IF(-G36&gt;$D$7,"أشد من الحد","OK")))))</f>
        <v/>
      </c>
    </row>
    <row r="37">
      <c r="A37" s="29" t="n"/>
      <c r="B37" s="13" t="n"/>
      <c r="C37" s="20" t="n"/>
      <c r="D37" s="24" t="n"/>
      <c r="E37" s="31">
        <f>IF(AND(ISNUMBER(C37),ISNUMBER(D37),ISNUMBER(C36),ISNUMBER(D36)),C37-C36,"")</f>
        <v/>
      </c>
      <c r="F37" s="32">
        <f>IF(AND(ISNUMBER(C37),ISNUMBER(D37),ISNUMBER(C36),ISNUMBER(D36)),D37-D36,"")</f>
        <v/>
      </c>
      <c r="G37" s="31">
        <f>IF(AND(E37&lt;&gt;"",N(E37)&gt;0),F37/E37*100,"")</f>
        <v/>
      </c>
      <c r="H37" s="33">
        <f>IF(G37="","",IF(F37=0,"∞",ABS(E37/F37)))</f>
        <v/>
      </c>
      <c r="I37" s="31">
        <f>IF(G37="","",DEGREES(ATAN(F37/E37)))</f>
        <v/>
      </c>
      <c r="J37" s="31">
        <f>IF(G37="","",SQRT(E37^2+F37^2))</f>
        <v/>
      </c>
      <c r="K37" s="30">
        <f>IF(G37="","",INDEX($O$9:$O$13,MATCH(ABS(G37),$N$9:$N$13,1)))</f>
        <v/>
      </c>
      <c r="L37" s="30">
        <f>IF(G37="","",IF($D$5=INDEX($N$5:$N$6,1),IF(ABS(G37)&lt;=$D$7,"OK","أشد من الحد"),IF(G37&gt;0,"صاعد",IF(-G37&lt;$D$6,"أفقي جدًا",IF(-G37&gt;$D$7,"أشد من الحد","OK")))))</f>
        <v/>
      </c>
    </row>
    <row r="38">
      <c r="A38" s="29" t="n"/>
      <c r="B38" s="13" t="n"/>
      <c r="C38" s="20" t="n"/>
      <c r="D38" s="24" t="n"/>
      <c r="E38" s="31">
        <f>IF(AND(ISNUMBER(C38),ISNUMBER(D38),ISNUMBER(C37),ISNUMBER(D37)),C38-C37,"")</f>
        <v/>
      </c>
      <c r="F38" s="32">
        <f>IF(AND(ISNUMBER(C38),ISNUMBER(D38),ISNUMBER(C37),ISNUMBER(D37)),D38-D37,"")</f>
        <v/>
      </c>
      <c r="G38" s="31">
        <f>IF(AND(E38&lt;&gt;"",N(E38)&gt;0),F38/E38*100,"")</f>
        <v/>
      </c>
      <c r="H38" s="33">
        <f>IF(G38="","",IF(F38=0,"∞",ABS(E38/F38)))</f>
        <v/>
      </c>
      <c r="I38" s="31">
        <f>IF(G38="","",DEGREES(ATAN(F38/E38)))</f>
        <v/>
      </c>
      <c r="J38" s="31">
        <f>IF(G38="","",SQRT(E38^2+F38^2))</f>
        <v/>
      </c>
      <c r="K38" s="30">
        <f>IF(G38="","",INDEX($O$9:$O$13,MATCH(ABS(G38),$N$9:$N$13,1)))</f>
        <v/>
      </c>
      <c r="L38" s="30">
        <f>IF(G38="","",IF($D$5=INDEX($N$5:$N$6,1),IF(ABS(G38)&lt;=$D$7,"OK","أشد من الحد"),IF(G38&gt;0,"صاعد",IF(-G38&lt;$D$6,"أفقي جدًا",IF(-G38&gt;$D$7,"أشد من الحد","OK")))))</f>
        <v/>
      </c>
    </row>
    <row r="39">
      <c r="A39" s="29" t="n"/>
      <c r="B39" s="13" t="n"/>
      <c r="C39" s="20" t="n"/>
      <c r="D39" s="24" t="n"/>
      <c r="E39" s="31">
        <f>IF(AND(ISNUMBER(C39),ISNUMBER(D39),ISNUMBER(C38),ISNUMBER(D38)),C39-C38,"")</f>
        <v/>
      </c>
      <c r="F39" s="32">
        <f>IF(AND(ISNUMBER(C39),ISNUMBER(D39),ISNUMBER(C38),ISNUMBER(D38)),D39-D38,"")</f>
        <v/>
      </c>
      <c r="G39" s="31">
        <f>IF(AND(E39&lt;&gt;"",N(E39)&gt;0),F39/E39*100,"")</f>
        <v/>
      </c>
      <c r="H39" s="33">
        <f>IF(G39="","",IF(F39=0,"∞",ABS(E39/F39)))</f>
        <v/>
      </c>
      <c r="I39" s="31">
        <f>IF(G39="","",DEGREES(ATAN(F39/E39)))</f>
        <v/>
      </c>
      <c r="J39" s="31">
        <f>IF(G39="","",SQRT(E39^2+F39^2))</f>
        <v/>
      </c>
      <c r="K39" s="30">
        <f>IF(G39="","",INDEX($O$9:$O$13,MATCH(ABS(G39),$N$9:$N$13,1)))</f>
        <v/>
      </c>
      <c r="L39" s="30">
        <f>IF(G39="","",IF($D$5=INDEX($N$5:$N$6,1),IF(ABS(G39)&lt;=$D$7,"OK","أشد من الحد"),IF(G39&gt;0,"صاعد",IF(-G39&lt;$D$6,"أفقي جدًا",IF(-G39&gt;$D$7,"أشد من الحد","OK")))))</f>
        <v/>
      </c>
    </row>
    <row r="40">
      <c r="A40" s="29" t="n"/>
      <c r="B40" s="13" t="n"/>
      <c r="C40" s="20" t="n"/>
      <c r="D40" s="24" t="n"/>
      <c r="E40" s="31">
        <f>IF(AND(ISNUMBER(C40),ISNUMBER(D40),ISNUMBER(C39),ISNUMBER(D39)),C40-C39,"")</f>
        <v/>
      </c>
      <c r="F40" s="32">
        <f>IF(AND(ISNUMBER(C40),ISNUMBER(D40),ISNUMBER(C39),ISNUMBER(D39)),D40-D39,"")</f>
        <v/>
      </c>
      <c r="G40" s="31">
        <f>IF(AND(E40&lt;&gt;"",N(E40)&gt;0),F40/E40*100,"")</f>
        <v/>
      </c>
      <c r="H40" s="33">
        <f>IF(G40="","",IF(F40=0,"∞",ABS(E40/F40)))</f>
        <v/>
      </c>
      <c r="I40" s="31">
        <f>IF(G40="","",DEGREES(ATAN(F40/E40)))</f>
        <v/>
      </c>
      <c r="J40" s="31">
        <f>IF(G40="","",SQRT(E40^2+F40^2))</f>
        <v/>
      </c>
      <c r="K40" s="30">
        <f>IF(G40="","",INDEX($O$9:$O$13,MATCH(ABS(G40),$N$9:$N$13,1)))</f>
        <v/>
      </c>
      <c r="L40" s="30">
        <f>IF(G40="","",IF($D$5=INDEX($N$5:$N$6,1),IF(ABS(G40)&lt;=$D$7,"OK","أشد من الحد"),IF(G40&gt;0,"صاعد",IF(-G40&lt;$D$6,"أفقي جدًا",IF(-G40&gt;$D$7,"أشد من الحد","OK")))))</f>
        <v/>
      </c>
    </row>
    <row r="41">
      <c r="A41" s="29" t="n"/>
      <c r="B41" s="13" t="n"/>
      <c r="C41" s="20" t="n"/>
      <c r="D41" s="24" t="n"/>
      <c r="E41" s="31">
        <f>IF(AND(ISNUMBER(C41),ISNUMBER(D41),ISNUMBER(C40),ISNUMBER(D40)),C41-C40,"")</f>
        <v/>
      </c>
      <c r="F41" s="32">
        <f>IF(AND(ISNUMBER(C41),ISNUMBER(D41),ISNUMBER(C40),ISNUMBER(D40)),D41-D40,"")</f>
        <v/>
      </c>
      <c r="G41" s="31">
        <f>IF(AND(E41&lt;&gt;"",N(E41)&gt;0),F41/E41*100,"")</f>
        <v/>
      </c>
      <c r="H41" s="33">
        <f>IF(G41="","",IF(F41=0,"∞",ABS(E41/F41)))</f>
        <v/>
      </c>
      <c r="I41" s="31">
        <f>IF(G41="","",DEGREES(ATAN(F41/E41)))</f>
        <v/>
      </c>
      <c r="J41" s="31">
        <f>IF(G41="","",SQRT(E41^2+F41^2))</f>
        <v/>
      </c>
      <c r="K41" s="30">
        <f>IF(G41="","",INDEX($O$9:$O$13,MATCH(ABS(G41),$N$9:$N$13,1)))</f>
        <v/>
      </c>
      <c r="L41" s="30">
        <f>IF(G41="","",IF($D$5=INDEX($N$5:$N$6,1),IF(ABS(G41)&lt;=$D$7,"OK","أشد من الحد"),IF(G41&gt;0,"صاعد",IF(-G41&lt;$D$6,"أفقي جدًا",IF(-G41&gt;$D$7,"أشد من الحد","OK")))))</f>
        <v/>
      </c>
    </row>
    <row r="42">
      <c r="A42" s="29" t="n"/>
      <c r="B42" s="13" t="n"/>
      <c r="C42" s="20" t="n"/>
      <c r="D42" s="24" t="n"/>
      <c r="E42" s="31">
        <f>IF(AND(ISNUMBER(C42),ISNUMBER(D42),ISNUMBER(C41),ISNUMBER(D41)),C42-C41,"")</f>
        <v/>
      </c>
      <c r="F42" s="32">
        <f>IF(AND(ISNUMBER(C42),ISNUMBER(D42),ISNUMBER(C41),ISNUMBER(D41)),D42-D41,"")</f>
        <v/>
      </c>
      <c r="G42" s="31">
        <f>IF(AND(E42&lt;&gt;"",N(E42)&gt;0),F42/E42*100,"")</f>
        <v/>
      </c>
      <c r="H42" s="33">
        <f>IF(G42="","",IF(F42=0,"∞",ABS(E42/F42)))</f>
        <v/>
      </c>
      <c r="I42" s="31">
        <f>IF(G42="","",DEGREES(ATAN(F42/E42)))</f>
        <v/>
      </c>
      <c r="J42" s="31">
        <f>IF(G42="","",SQRT(E42^2+F42^2))</f>
        <v/>
      </c>
      <c r="K42" s="30">
        <f>IF(G42="","",INDEX($O$9:$O$13,MATCH(ABS(G42),$N$9:$N$13,1)))</f>
        <v/>
      </c>
      <c r="L42" s="30">
        <f>IF(G42="","",IF($D$5=INDEX($N$5:$N$6,1),IF(ABS(G42)&lt;=$D$7,"OK","أشد من الحد"),IF(G42&gt;0,"صاعد",IF(-G42&lt;$D$6,"أفقي جدًا",IF(-G42&gt;$D$7,"أشد من الحد","OK")))))</f>
        <v/>
      </c>
    </row>
    <row r="43">
      <c r="A43" s="29" t="n"/>
      <c r="B43" s="13" t="n"/>
      <c r="C43" s="20" t="n"/>
      <c r="D43" s="24" t="n"/>
      <c r="E43" s="31">
        <f>IF(AND(ISNUMBER(C43),ISNUMBER(D43),ISNUMBER(C42),ISNUMBER(D42)),C43-C42,"")</f>
        <v/>
      </c>
      <c r="F43" s="32">
        <f>IF(AND(ISNUMBER(C43),ISNUMBER(D43),ISNUMBER(C42),ISNUMBER(D42)),D43-D42,"")</f>
        <v/>
      </c>
      <c r="G43" s="31">
        <f>IF(AND(E43&lt;&gt;"",N(E43)&gt;0),F43/E43*100,"")</f>
        <v/>
      </c>
      <c r="H43" s="33">
        <f>IF(G43="","",IF(F43=0,"∞",ABS(E43/F43)))</f>
        <v/>
      </c>
      <c r="I43" s="31">
        <f>IF(G43="","",DEGREES(ATAN(F43/E43)))</f>
        <v/>
      </c>
      <c r="J43" s="31">
        <f>IF(G43="","",SQRT(E43^2+F43^2))</f>
        <v/>
      </c>
      <c r="K43" s="30">
        <f>IF(G43="","",INDEX($O$9:$O$13,MATCH(ABS(G43),$N$9:$N$13,1)))</f>
        <v/>
      </c>
      <c r="L43" s="30">
        <f>IF(G43="","",IF($D$5=INDEX($N$5:$N$6,1),IF(ABS(G43)&lt;=$D$7,"OK","أشد من الحد"),IF(G43&gt;0,"صاعد",IF(-G43&lt;$D$6,"أفقي جدًا",IF(-G43&gt;$D$7,"أشد من الحد","OK")))))</f>
        <v/>
      </c>
    </row>
    <row r="44">
      <c r="A44" s="29" t="n"/>
      <c r="B44" s="13" t="n"/>
      <c r="C44" s="20" t="n"/>
      <c r="D44" s="24" t="n"/>
      <c r="E44" s="31">
        <f>IF(AND(ISNUMBER(C44),ISNUMBER(D44),ISNUMBER(C43),ISNUMBER(D43)),C44-C43,"")</f>
        <v/>
      </c>
      <c r="F44" s="32">
        <f>IF(AND(ISNUMBER(C44),ISNUMBER(D44),ISNUMBER(C43),ISNUMBER(D43)),D44-D43,"")</f>
        <v/>
      </c>
      <c r="G44" s="31">
        <f>IF(AND(E44&lt;&gt;"",N(E44)&gt;0),F44/E44*100,"")</f>
        <v/>
      </c>
      <c r="H44" s="33">
        <f>IF(G44="","",IF(F44=0,"∞",ABS(E44/F44)))</f>
        <v/>
      </c>
      <c r="I44" s="31">
        <f>IF(G44="","",DEGREES(ATAN(F44/E44)))</f>
        <v/>
      </c>
      <c r="J44" s="31">
        <f>IF(G44="","",SQRT(E44^2+F44^2))</f>
        <v/>
      </c>
      <c r="K44" s="30">
        <f>IF(G44="","",INDEX($O$9:$O$13,MATCH(ABS(G44),$N$9:$N$13,1)))</f>
        <v/>
      </c>
      <c r="L44" s="30">
        <f>IF(G44="","",IF($D$5=INDEX($N$5:$N$6,1),IF(ABS(G44)&lt;=$D$7,"OK","أشد من الحد"),IF(G44&gt;0,"صاعد",IF(-G44&lt;$D$6,"أفقي جدًا",IF(-G44&gt;$D$7,"أشد من الحد","OK")))))</f>
        <v/>
      </c>
    </row>
    <row r="45">
      <c r="A45" s="29" t="n"/>
      <c r="B45" s="13" t="n"/>
      <c r="C45" s="20" t="n"/>
      <c r="D45" s="24" t="n"/>
      <c r="E45" s="31">
        <f>IF(AND(ISNUMBER(C45),ISNUMBER(D45),ISNUMBER(C44),ISNUMBER(D44)),C45-C44,"")</f>
        <v/>
      </c>
      <c r="F45" s="32">
        <f>IF(AND(ISNUMBER(C45),ISNUMBER(D45),ISNUMBER(C44),ISNUMBER(D44)),D45-D44,"")</f>
        <v/>
      </c>
      <c r="G45" s="31">
        <f>IF(AND(E45&lt;&gt;"",N(E45)&gt;0),F45/E45*100,"")</f>
        <v/>
      </c>
      <c r="H45" s="33">
        <f>IF(G45="","",IF(F45=0,"∞",ABS(E45/F45)))</f>
        <v/>
      </c>
      <c r="I45" s="31">
        <f>IF(G45="","",DEGREES(ATAN(F45/E45)))</f>
        <v/>
      </c>
      <c r="J45" s="31">
        <f>IF(G45="","",SQRT(E45^2+F45^2))</f>
        <v/>
      </c>
      <c r="K45" s="30">
        <f>IF(G45="","",INDEX($O$9:$O$13,MATCH(ABS(G45),$N$9:$N$13,1)))</f>
        <v/>
      </c>
      <c r="L45" s="30">
        <f>IF(G45="","",IF($D$5=INDEX($N$5:$N$6,1),IF(ABS(G45)&lt;=$D$7,"OK","أشد من الحد"),IF(G45&gt;0,"صاعد",IF(-G45&lt;$D$6,"أفقي جدًا",IF(-G45&gt;$D$7,"أشد من الحد","OK")))))</f>
        <v/>
      </c>
    </row>
    <row r="46">
      <c r="A46" s="29" t="n"/>
      <c r="B46" s="13" t="n"/>
      <c r="C46" s="20" t="n"/>
      <c r="D46" s="24" t="n"/>
      <c r="E46" s="31">
        <f>IF(AND(ISNUMBER(C46),ISNUMBER(D46),ISNUMBER(C45),ISNUMBER(D45)),C46-C45,"")</f>
        <v/>
      </c>
      <c r="F46" s="32">
        <f>IF(AND(ISNUMBER(C46),ISNUMBER(D46),ISNUMBER(C45),ISNUMBER(D45)),D46-D45,"")</f>
        <v/>
      </c>
      <c r="G46" s="31">
        <f>IF(AND(E46&lt;&gt;"",N(E46)&gt;0),F46/E46*100,"")</f>
        <v/>
      </c>
      <c r="H46" s="33">
        <f>IF(G46="","",IF(F46=0,"∞",ABS(E46/F46)))</f>
        <v/>
      </c>
      <c r="I46" s="31">
        <f>IF(G46="","",DEGREES(ATAN(F46/E46)))</f>
        <v/>
      </c>
      <c r="J46" s="31">
        <f>IF(G46="","",SQRT(E46^2+F46^2))</f>
        <v/>
      </c>
      <c r="K46" s="30">
        <f>IF(G46="","",INDEX($O$9:$O$13,MATCH(ABS(G46),$N$9:$N$13,1)))</f>
        <v/>
      </c>
      <c r="L46" s="30">
        <f>IF(G46="","",IF($D$5=INDEX($N$5:$N$6,1),IF(ABS(G46)&lt;=$D$7,"OK","أشد من الحد"),IF(G46&gt;0,"صاعد",IF(-G46&lt;$D$6,"أفقي جدًا",IF(-G46&gt;$D$7,"أشد من الحد","OK")))))</f>
        <v/>
      </c>
    </row>
    <row r="47">
      <c r="A47" s="29" t="n"/>
      <c r="B47" s="13" t="n"/>
      <c r="C47" s="20" t="n"/>
      <c r="D47" s="24" t="n"/>
      <c r="E47" s="31">
        <f>IF(AND(ISNUMBER(C47),ISNUMBER(D47),ISNUMBER(C46),ISNUMBER(D46)),C47-C46,"")</f>
        <v/>
      </c>
      <c r="F47" s="32">
        <f>IF(AND(ISNUMBER(C47),ISNUMBER(D47),ISNUMBER(C46),ISNUMBER(D46)),D47-D46,"")</f>
        <v/>
      </c>
      <c r="G47" s="31">
        <f>IF(AND(E47&lt;&gt;"",N(E47)&gt;0),F47/E47*100,"")</f>
        <v/>
      </c>
      <c r="H47" s="33">
        <f>IF(G47="","",IF(F47=0,"∞",ABS(E47/F47)))</f>
        <v/>
      </c>
      <c r="I47" s="31">
        <f>IF(G47="","",DEGREES(ATAN(F47/E47)))</f>
        <v/>
      </c>
      <c r="J47" s="31">
        <f>IF(G47="","",SQRT(E47^2+F47^2))</f>
        <v/>
      </c>
      <c r="K47" s="30">
        <f>IF(G47="","",INDEX($O$9:$O$13,MATCH(ABS(G47),$N$9:$N$13,1)))</f>
        <v/>
      </c>
      <c r="L47" s="30">
        <f>IF(G47="","",IF($D$5=INDEX($N$5:$N$6,1),IF(ABS(G47)&lt;=$D$7,"OK","أشد من الحد"),IF(G47&gt;0,"صاعد",IF(-G47&lt;$D$6,"أفقي جدًا",IF(-G47&gt;$D$7,"أشد من الحد","OK")))))</f>
        <v/>
      </c>
    </row>
    <row r="48">
      <c r="A48" s="29" t="n"/>
      <c r="B48" s="13" t="n"/>
      <c r="C48" s="20" t="n"/>
      <c r="D48" s="24" t="n"/>
      <c r="E48" s="31">
        <f>IF(AND(ISNUMBER(C48),ISNUMBER(D48),ISNUMBER(C47),ISNUMBER(D47)),C48-C47,"")</f>
        <v/>
      </c>
      <c r="F48" s="32">
        <f>IF(AND(ISNUMBER(C48),ISNUMBER(D48),ISNUMBER(C47),ISNUMBER(D47)),D48-D47,"")</f>
        <v/>
      </c>
      <c r="G48" s="31">
        <f>IF(AND(E48&lt;&gt;"",N(E48)&gt;0),F48/E48*100,"")</f>
        <v/>
      </c>
      <c r="H48" s="33">
        <f>IF(G48="","",IF(F48=0,"∞",ABS(E48/F48)))</f>
        <v/>
      </c>
      <c r="I48" s="31">
        <f>IF(G48="","",DEGREES(ATAN(F48/E48)))</f>
        <v/>
      </c>
      <c r="J48" s="31">
        <f>IF(G48="","",SQRT(E48^2+F48^2))</f>
        <v/>
      </c>
      <c r="K48" s="30">
        <f>IF(G48="","",INDEX($O$9:$O$13,MATCH(ABS(G48),$N$9:$N$13,1)))</f>
        <v/>
      </c>
      <c r="L48" s="30">
        <f>IF(G48="","",IF($D$5=INDEX($N$5:$N$6,1),IF(ABS(G48)&lt;=$D$7,"OK","أشد من الحد"),IF(G48&gt;0,"صاعد",IF(-G48&lt;$D$6,"أفقي جدًا",IF(-G48&gt;$D$7,"أشد من الحد","OK")))))</f>
        <v/>
      </c>
    </row>
    <row r="49">
      <c r="A49" s="29" t="n"/>
      <c r="B49" s="13" t="n"/>
      <c r="C49" s="20" t="n"/>
      <c r="D49" s="24" t="n"/>
      <c r="E49" s="31">
        <f>IF(AND(ISNUMBER(C49),ISNUMBER(D49),ISNUMBER(C48),ISNUMBER(D48)),C49-C48,"")</f>
        <v/>
      </c>
      <c r="F49" s="32">
        <f>IF(AND(ISNUMBER(C49),ISNUMBER(D49),ISNUMBER(C48),ISNUMBER(D48)),D49-D48,"")</f>
        <v/>
      </c>
      <c r="G49" s="31">
        <f>IF(AND(E49&lt;&gt;"",N(E49)&gt;0),F49/E49*100,"")</f>
        <v/>
      </c>
      <c r="H49" s="33">
        <f>IF(G49="","",IF(F49=0,"∞",ABS(E49/F49)))</f>
        <v/>
      </c>
      <c r="I49" s="31">
        <f>IF(G49="","",DEGREES(ATAN(F49/E49)))</f>
        <v/>
      </c>
      <c r="J49" s="31">
        <f>IF(G49="","",SQRT(E49^2+F49^2))</f>
        <v/>
      </c>
      <c r="K49" s="30">
        <f>IF(G49="","",INDEX($O$9:$O$13,MATCH(ABS(G49),$N$9:$N$13,1)))</f>
        <v/>
      </c>
      <c r="L49" s="30">
        <f>IF(G49="","",IF($D$5=INDEX($N$5:$N$6,1),IF(ABS(G49)&lt;=$D$7,"OK","أشد من الحد"),IF(G49&gt;0,"صاعد",IF(-G49&lt;$D$6,"أفقي جدًا",IF(-G49&gt;$D$7,"أشد من الحد","OK")))))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7">
    <mergeCell ref="D10:E10"/>
    <mergeCell ref="G10:L10"/>
    <mergeCell ref="G13:L13"/>
    <mergeCell ref="K5:L5"/>
    <mergeCell ref="A18:L18"/>
    <mergeCell ref="A12:C12"/>
    <mergeCell ref="G8:H8"/>
    <mergeCell ref="D6:E6"/>
    <mergeCell ref="A2:O2"/>
    <mergeCell ref="A5:C5"/>
    <mergeCell ref="G7:H7"/>
    <mergeCell ref="G14:L14"/>
    <mergeCell ref="D11:E11"/>
    <mergeCell ref="D13:E13"/>
    <mergeCell ref="I7:J7"/>
    <mergeCell ref="A10:C10"/>
    <mergeCell ref="A13:C13"/>
    <mergeCell ref="D7:E7"/>
    <mergeCell ref="K8:L8"/>
    <mergeCell ref="G5:H5"/>
    <mergeCell ref="A9:C9"/>
    <mergeCell ref="I5:J5"/>
    <mergeCell ref="A8:E8"/>
    <mergeCell ref="I8:J8"/>
    <mergeCell ref="D9:E9"/>
    <mergeCell ref="D12:E12"/>
    <mergeCell ref="G4:H4"/>
    <mergeCell ref="K7:L7"/>
    <mergeCell ref="A4:E4"/>
    <mergeCell ref="A11:C11"/>
    <mergeCell ref="I4:J4"/>
    <mergeCell ref="G11:L11"/>
    <mergeCell ref="D5:E5"/>
    <mergeCell ref="A6:C6"/>
    <mergeCell ref="A1:O1"/>
    <mergeCell ref="K4:L4"/>
    <mergeCell ref="A7:C7"/>
  </mergeCells>
  <conditionalFormatting sqref="L20:L49">
    <cfRule type="expression" priority="1" dxfId="0">
      <formula>$L20="OK"</formula>
    </cfRule>
    <cfRule type="expression" priority="2" dxfId="1">
      <formula>AND($L20&lt;&gt;"",$L20&lt;&gt;"OK")</formula>
    </cfRule>
  </conditionalFormatting>
  <conditionalFormatting sqref="G11">
    <cfRule type="expression" priority="3" dxfId="0">
      <formula>K8=0</formula>
    </cfRule>
    <cfRule type="expression" priority="4" dxfId="2">
      <formula>AND(K8&gt;0)</formula>
    </cfRule>
  </conditionalFormatting>
  <dataValidations count="6">
    <dataValidation sqref="D5" showDropDown="0" showInputMessage="0" showErrorMessage="1" allowBlank="1" errorTitle="Sheetaky" error="اختر قيمة من القائمة" type="list">
      <formula1>=$N$5:$N$6</formula1>
    </dataValidation>
    <dataValidation sqref="D6" showDropDown="0" showInputMessage="0" showErrorMessage="1" allowBlank="1" errorTitle="Sheetaky" error="أدخل رقمًا بين 0 و 50" type="decimal" operator="between">
      <formula1>0</formula1>
      <formula2>50</formula2>
    </dataValidation>
    <dataValidation sqref="D7" showDropDown="0" showInputMessage="0" showErrorMessage="1" allowBlank="1" errorTitle="Sheetaky" error="أدخل رقمًا بين 0.1 و 100" type="decimal" operator="between">
      <formula1>0.1</formula1>
      <formula2>100</formula2>
    </dataValidation>
    <dataValidation sqref="D10" showDropDown="0" showInputMessage="0" showErrorMessage="1" allowBlank="1" errorTitle="Sheetaky" error="أدخل رقمًا بين 0.001 و 1000000" type="decimal" operator="between">
      <formula1>0.001</formula1>
      <formula2>1000000</formula2>
    </dataValidation>
    <dataValidation sqref="C20:C49" showDropDown="0" showInputMessage="0" showErrorMessage="1" allowBlank="1" errorTitle="Sheetaky" error="أدخل رقمًا بين 0 و 10000000" type="decimal" operator="between">
      <formula1>0</formula1>
      <formula2>10000000</formula2>
    </dataValidation>
    <dataValidation sqref="D20:D49" showDropDown="0" showInputMessage="0" showErrorMessage="1" allowBlank="1" errorTitle="Sheetaky" error="أدخل رقمًا بين -500 و 9000" type="decimal" operator="between">
      <formula1>-500</formula1>
      <formula2>9000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5EEAD4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الميول والانحدار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4" t="inlineStr">
        <is>
          <t>يحسب ميل كل مقطع بين محطتين متتاليتين (نسبة مئوية و1:ن وزاوية) ويصنفه ويفحصه مقابل الحد الأدنى والأقصى لطريق أو خط تصريف.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35" t="n">
        <v>1</v>
      </c>
      <c r="B8" s="34" t="inlineStr">
        <is>
          <t>اختر نمط الفحص واكتب الحد الأدنى والأقصى للميل.</t>
        </is>
      </c>
    </row>
    <row r="9" ht="20" customHeight="1">
      <c r="A9" s="35" t="n">
        <v>2</v>
      </c>
      <c r="B9" s="34" t="inlineStr">
        <is>
          <t>اكتب المسافة التراكمية والمنسوب لكل محطة.</t>
        </is>
      </c>
    </row>
    <row r="10" ht="20" customHeight="1">
      <c r="A10" s="35" t="n">
        <v>3</v>
      </c>
      <c r="B10" s="34" t="inlineStr">
        <is>
          <t>اقرأ الميل والفحص لكل مقطع والحكم الإجمالي.</t>
        </is>
      </c>
    </row>
    <row r="11" ht="20" customHeight="1">
      <c r="A11" s="35" t="n">
        <v>4</v>
      </c>
      <c r="B11" s="34" t="inlineStr">
        <is>
          <t>استخدم الحاسبة السريعة لأي مقطعين.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36" t="inlineStr"/>
      <c r="B14" s="34" t="inlineStr">
        <is>
          <t>خلية إدخال: اكتب أو اختر قيمتك هنا (خط أزرق على خلفية صفراء).</t>
        </is>
      </c>
    </row>
    <row r="15">
      <c r="A15" s="37" t="inlineStr"/>
      <c r="B15" s="34" t="inlineStr">
        <is>
          <t>خلية محسوبة: معادلة تلقائية، محمية من المسح بالخطأ.</t>
        </is>
      </c>
    </row>
    <row r="16">
      <c r="A16" s="38" t="inlineStr"/>
      <c r="B16" s="34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39" t="inlineStr">
        <is>
          <t>•</t>
        </is>
      </c>
      <c r="B19" s="40" t="inlineStr">
        <is>
          <t>الميل السالب يعني هبوطًا باتجاه زيادة المسافة.</t>
        </is>
      </c>
    </row>
    <row r="20" ht="20" customHeight="1">
      <c r="A20" s="39" t="inlineStr">
        <is>
          <t>•</t>
        </is>
      </c>
      <c r="B20" s="40" t="inlineStr">
        <is>
          <t>الحدود أمثلة؛ اعتمد كود مشروعك (مثلًا ميل مجاري 0.5% إلى 1%).</t>
        </is>
      </c>
    </row>
    <row r="21" ht="20" customHeight="1">
      <c r="A21" s="39" t="inlineStr">
        <is>
          <t>•</t>
        </is>
      </c>
      <c r="B21" s="40" t="inlineStr">
        <is>
          <t>المسافة أفقية وليست مائلة.</t>
        </is>
      </c>
    </row>
    <row r="22" ht="20" customHeight="1">
      <c r="A22" s="39" t="inlineStr">
        <is>
          <t>•</t>
        </is>
      </c>
      <c r="B22" s="40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9" t="inlineStr">
        <is>
          <t>•</t>
        </is>
      </c>
      <c r="B23" s="40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9" t="inlineStr">
        <is>
          <t>•</t>
        </is>
      </c>
      <c r="B24" s="40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SLP</dc:title>
  <dcterms:created xmlns:dcterms="http://purl.org/dc/terms/" xmlns:xsi="http://www.w3.org/2001/XMLSchema-instance" xsi:type="dcterms:W3CDTF">2026-10-23T13:12:59Z</dcterms:created>
  <dcterms:modified xmlns:dcterms="http://purl.org/dc/terms/" xmlns:xsi="http://www.w3.org/2001/XMLSchema-instance" xsi:type="dcterms:W3CDTF">2026-10-23T13:12:59Z</dcterms:modified>
</cp:coreProperties>
</file>