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جدول الورديات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7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5B6090"/>
      <sz val="9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b val="1"/>
      <color rgb="001A1D3D"/>
      <sz val="10"/>
    </font>
    <font>
      <name val="Segoe UI"/>
      <color rgb="001A1D3D"/>
      <sz val="10"/>
    </font>
    <font>
      <name val="Segoe UI"/>
      <color rgb="005B6090"/>
      <sz val="9"/>
    </font>
    <font>
      <name val="Segoe UI"/>
      <b val="1"/>
      <color rgb="005B6090"/>
      <sz val="9"/>
    </font>
    <font>
      <name val="Segoe UI"/>
      <b val="1"/>
      <color rgb="00FFFFFF"/>
      <sz val="8"/>
    </font>
    <font>
      <name val="Segoe UI"/>
      <b val="1"/>
      <color rgb="00FFFFFF"/>
      <sz val="9"/>
    </font>
    <font>
      <name val="Segoe UI"/>
      <b val="1"/>
      <color rgb="00E9C46A"/>
      <sz val="18"/>
    </font>
    <font>
      <name val="Segoe UI"/>
      <b val="1"/>
      <color rgb="001D2260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12163F"/>
      <sz val="11"/>
    </font>
    <font>
      <name val="Segoe UI"/>
      <b val="1"/>
      <color rgb="00E9C46A"/>
      <sz val="10"/>
    </font>
  </fonts>
  <fills count="9">
    <fill>
      <patternFill/>
    </fill>
    <fill>
      <patternFill patternType="gray125"/>
    </fill>
    <fill>
      <patternFill patternType="solid">
        <fgColor rgb="00EEF0FB"/>
      </patternFill>
    </fill>
    <fill>
      <patternFill patternType="solid">
        <fgColor rgb="001D2260"/>
      </patternFill>
    </fill>
    <fill>
      <patternFill patternType="solid">
        <fgColor rgb="00E9C46A"/>
      </patternFill>
    </fill>
    <fill>
      <patternFill patternType="solid">
        <fgColor rgb="00FFF6D6"/>
      </patternFill>
    </fill>
    <fill>
      <patternFill patternType="solid">
        <fgColor rgb="00E1E5F8"/>
      </patternFill>
    </fill>
    <fill>
      <patternFill patternType="solid">
        <fgColor rgb="0012163F"/>
      </patternFill>
    </fill>
    <fill>
      <patternFill patternType="solid">
        <fgColor rgb="00DADFF5"/>
      </patternFill>
    </fill>
  </fills>
  <borders count="7">
    <border>
      <left/>
      <right/>
      <top/>
      <bottom/>
      <diagonal/>
    </border>
    <border>
      <left style="thin">
        <color rgb="00B9C0E6"/>
      </left>
      <right style="thin">
        <color rgb="00B9C0E6"/>
      </right>
      <top style="thin">
        <color rgb="00B9C0E6"/>
      </top>
      <bottom style="thin">
        <color rgb="00B9C0E6"/>
      </bottom>
    </border>
    <border>
      <left/>
      <right/>
      <top style="thin">
        <color rgb="00B9C0E6"/>
      </top>
      <bottom/>
      <diagonal/>
    </border>
    <border>
      <left/>
      <right style="thin">
        <color rgb="00B9C0E6"/>
      </right>
      <top style="thin">
        <color rgb="00B9C0E6"/>
      </top>
      <bottom/>
      <diagonal/>
    </border>
    <border>
      <left/>
      <right style="thin">
        <color rgb="00B9C0E6"/>
      </right>
      <top style="thin">
        <color rgb="00B9C0E6"/>
      </top>
      <bottom style="thin">
        <color rgb="00B9C0E6"/>
      </bottom>
      <diagonal/>
    </border>
    <border>
      <top style="medium">
        <color rgb="00E9C46A"/>
      </top>
    </border>
    <border/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5" fillId="2" borderId="1" applyAlignment="1" pivotButton="0" quotePrefix="0" xfId="0">
      <alignment horizontal="right" vertical="center" wrapText="1" readingOrder="2"/>
    </xf>
    <xf numFmtId="164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10" fillId="7" borderId="5" applyAlignment="1" pivotButton="0" quotePrefix="0" xfId="0">
      <alignment horizontal="center" vertical="center" wrapText="1" readingOrder="2"/>
    </xf>
    <xf numFmtId="0" fontId="0" fillId="7" borderId="5" pivotButton="0" quotePrefix="0" xfId="0"/>
    <xf numFmtId="0" fontId="8" fillId="8" borderId="5" applyAlignment="1" pivotButton="0" quotePrefix="0" xfId="0">
      <alignment horizontal="center" vertical="center" wrapText="1" readingOrder="2"/>
    </xf>
    <xf numFmtId="0" fontId="0" fillId="8" borderId="5" pivotButton="0" quotePrefix="0" xfId="0"/>
    <xf numFmtId="0" fontId="3" fillId="3" borderId="1" applyAlignment="1" pivotButton="0" quotePrefix="0" xfId="0">
      <alignment horizontal="center" vertical="center" wrapText="1" readingOrder="2"/>
    </xf>
    <xf numFmtId="2" fontId="4" fillId="5" borderId="1" applyAlignment="1" applyProtection="1" pivotButton="0" quotePrefix="0" xfId="0">
      <alignment horizontal="center" vertical="center" wrapText="1" readingOrder="2"/>
      <protection locked="0" hidden="0"/>
    </xf>
    <xf numFmtId="3" fontId="11" fillId="3" borderId="6" applyAlignment="1" pivotButton="0" quotePrefix="0" xfId="0">
      <alignment horizontal="center" vertical="center" wrapText="1" readingOrder="2"/>
    </xf>
    <xf numFmtId="0" fontId="0" fillId="3" borderId="6" pivotButton="0" quotePrefix="0" xfId="0"/>
    <xf numFmtId="3" fontId="12" fillId="6" borderId="6" applyAlignment="1" pivotButton="0" quotePrefix="0" xfId="0">
      <alignment horizontal="center" vertical="center" wrapText="1" readingOrder="2"/>
    </xf>
    <xf numFmtId="0" fontId="0" fillId="6" borderId="6" pivotButton="0" quotePrefix="0" xfId="0"/>
    <xf numFmtId="1" fontId="12" fillId="6" borderId="6" applyAlignment="1" pivotButton="0" quotePrefix="0" xfId="0">
      <alignment horizontal="center" vertical="center" wrapText="1" readingOrder="2"/>
    </xf>
    <xf numFmtId="1" fontId="11" fillId="3" borderId="6" applyAlignment="1" pivotButton="0" quotePrefix="0" xfId="0">
      <alignment horizontal="center" vertical="center" wrapText="1" readingOrder="2"/>
    </xf>
    <xf numFmtId="0" fontId="4" fillId="5" borderId="1" applyAlignment="1" applyProtection="1" pivotButton="0" quotePrefix="0" xfId="0">
      <alignment horizontal="center" vertical="center" wrapText="1" readingOrder="2"/>
      <protection locked="0" hidden="0"/>
    </xf>
    <xf numFmtId="1" fontId="4" fillId="5" borderId="1" applyAlignment="1" applyProtection="1" pivotButton="0" quotePrefix="0" xfId="0">
      <alignment horizontal="center" vertical="center" wrapText="1" readingOrder="2"/>
      <protection locked="0" hidden="0"/>
    </xf>
    <xf numFmtId="1" fontId="6" fillId="2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center" wrapText="1" readingOrder="2"/>
    </xf>
    <xf numFmtId="1" fontId="8" fillId="6" borderId="1" applyAlignment="1" pivotButton="0" quotePrefix="0" xfId="0">
      <alignment horizontal="center" vertical="center" wrapText="1" readingOrder="2"/>
    </xf>
    <xf numFmtId="0" fontId="9" fillId="3" borderId="1" applyAlignment="1" pivotButton="0" quotePrefix="0" xfId="0">
      <alignment horizontal="center" vertical="center" wrapText="1" readingOrder="2"/>
    </xf>
    <xf numFmtId="0" fontId="4" fillId="5" borderId="1" applyAlignment="1" applyProtection="1" pivotButton="0" quotePrefix="0" xfId="0">
      <alignment horizontal="right" vertical="center" wrapText="1" readingOrder="2"/>
      <protection locked="0" hidden="0"/>
    </xf>
    <xf numFmtId="1" fontId="6" fillId="6" borderId="1" applyAlignment="1" pivotButton="0" quotePrefix="0" xfId="0">
      <alignment horizontal="center" vertical="center" wrapText="1" readingOrder="2"/>
    </xf>
    <xf numFmtId="3" fontId="6" fillId="6" borderId="1" applyAlignment="1" pivotButton="0" quotePrefix="0" xfId="0">
      <alignment horizontal="center" vertical="center" wrapText="1" readingOrder="2"/>
    </xf>
    <xf numFmtId="0" fontId="6" fillId="6" borderId="1" applyAlignment="1" pivotButton="0" quotePrefix="0" xfId="0">
      <alignment horizontal="center" vertical="center" wrapText="1" readingOrder="2"/>
    </xf>
    <xf numFmtId="0" fontId="3" fillId="3" borderId="1" applyAlignment="1" pivotButton="0" quotePrefix="0" xfId="0">
      <alignment horizontal="right" vertical="center" wrapText="1" readingOrder="2"/>
    </xf>
    <xf numFmtId="0" fontId="0" fillId="0" borderId="4" pivotButton="0" quotePrefix="0" xfId="0"/>
    <xf numFmtId="1" fontId="10" fillId="3" borderId="1" applyAlignment="1" pivotButton="0" quotePrefix="0" xfId="0">
      <alignment horizontal="center" vertical="center" wrapText="1" readingOrder="2"/>
    </xf>
    <xf numFmtId="0" fontId="13" fillId="3" borderId="0" applyAlignment="1" pivotButton="0" quotePrefix="0" xfId="0">
      <alignment horizontal="center" vertical="center" wrapText="1" readingOrder="2"/>
    </xf>
    <xf numFmtId="0" fontId="14" fillId="7" borderId="0" applyAlignment="1" pivotButton="0" quotePrefix="0" xfId="0">
      <alignment horizontal="center" vertical="center" wrapText="1" readingOrder="2"/>
    </xf>
    <xf numFmtId="0" fontId="0" fillId="7" borderId="0" pivotButton="0" quotePrefix="0" xfId="0"/>
    <xf numFmtId="0" fontId="15" fillId="8" borderId="1" applyAlignment="1" pivotButton="0" quotePrefix="0" xfId="0">
      <alignment horizontal="right" vertical="center" wrapText="1" readingOrder="2"/>
    </xf>
    <xf numFmtId="0" fontId="0" fillId="8" borderId="1" pivotButton="0" quotePrefix="0" xfId="0"/>
    <xf numFmtId="0" fontId="6" fillId="0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6" fillId="3" borderId="1" applyAlignment="1" pivotButton="0" quotePrefix="0" xfId="0">
      <alignment horizontal="right" vertical="center" wrapText="1" readingOrder="2"/>
    </xf>
    <xf numFmtId="0" fontId="16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8">
    <dxf>
      <font>
        <name val="Segoe UI"/>
        <b val="1"/>
        <color rgb="001A1D3D"/>
      </font>
      <fill>
        <patternFill patternType="solid">
          <fgColor rgb="00C6D9F0"/>
        </patternFill>
      </fill>
    </dxf>
    <dxf>
      <font>
        <name val="Segoe UI"/>
        <b val="1"/>
        <color rgb="001A1D3D"/>
      </font>
      <fill>
        <patternFill patternType="solid">
          <fgColor rgb="00FFE699"/>
        </patternFill>
      </fill>
    </dxf>
    <dxf>
      <font>
        <name val="Segoe UI"/>
        <b val="1"/>
        <color rgb="001A1D3D"/>
      </font>
      <fill>
        <patternFill patternType="solid">
          <fgColor rgb="00B4A7D6"/>
        </patternFill>
      </fill>
    </dxf>
    <dxf>
      <font>
        <name val="Segoe UI"/>
        <color rgb="001A1D3D"/>
      </font>
      <fill>
        <patternFill patternType="solid">
          <fgColor rgb="00E1E4EA"/>
        </patternFill>
      </fill>
    </dxf>
    <dxf>
      <font>
        <name val="Segoe UI"/>
        <color rgb="001A1D3D"/>
      </font>
      <fill>
        <patternFill patternType="solid">
          <fgColor rgb="00F8CBAD"/>
        </patternFill>
      </fill>
    </dxf>
    <dxf>
      <font>
        <name val="Segoe UI"/>
        <color rgb="001A1D3D"/>
      </font>
      <fill>
        <patternFill patternType="solid">
          <fgColor rgb="00FFC7CE"/>
        </patternFill>
      </fill>
    </dxf>
    <dxf>
      <font>
        <name val="Segoe UI"/>
        <color rgb="001A1D3D"/>
      </font>
      <fill>
        <patternFill patternType="solid">
          <fgColor rgb="00D5EBD0"/>
        </patternFill>
      </fill>
    </dxf>
    <dxf>
      <font>
        <name val="Segoe UI"/>
        <b val="1"/>
        <color rgb="001A1D3D"/>
      </font>
      <fill>
        <patternFill patternType="solid">
          <fgColor rgb="00F8A9A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ساعات كل موظف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D2260"/>
            </a:solidFill>
            <a:ln xmlns:a="http://schemas.openxmlformats.org/drawingml/2006/main">
              <a:solidFill>
                <a:srgbClr val="1D2260"/>
              </a:solidFill>
              <a:prstDash val="solid"/>
            </a:ln>
          </spPr>
          <cat>
            <numRef>
              <f>'جدول الورديات'!$A$12:$A$23</f>
            </numRef>
          </cat>
          <val>
            <numRef>
              <f>'جدول الورديات'!$S$12:$S$23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ساعات الإضافي لكل موظف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D2260"/>
            </a:solidFill>
            <a:ln xmlns:a="http://schemas.openxmlformats.org/drawingml/2006/main">
              <a:solidFill>
                <a:srgbClr val="1D2260"/>
              </a:solidFill>
              <a:prstDash val="solid"/>
            </a:ln>
          </spPr>
          <cat>
            <numRef>
              <f>'جدول الورديات'!$A$12:$A$23</f>
            </numRef>
          </cat>
          <val>
            <numRef>
              <f>'جدول الورديات'!$U$12:$U$23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34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34</row>
      <rowOff>0</rowOff>
    </from>
    <ext cx="64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9C46A"/>
    <outlinePr summaryBelow="1" summaryRight="1"/>
    <pageSetUpPr fitToPage="1"/>
  </sheetPr>
  <dimension ref="A1:AC64"/>
  <sheetViews>
    <sheetView showGridLines="0" rightToLeft="1" zoomScale="100" workbookViewId="0">
      <pane xSplit="4" ySplit="11" topLeftCell="E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1" customWidth="1" min="2" max="2"/>
    <col width="10" customWidth="1" min="3" max="3"/>
    <col width="9" customWidth="1" min="4" max="4"/>
    <col width="6.4" customWidth="1" min="5" max="5"/>
    <col width="6.4" customWidth="1" min="6" max="6"/>
    <col width="6.4" customWidth="1" min="7" max="7"/>
    <col width="6.4" customWidth="1" min="8" max="8"/>
    <col width="6.4" customWidth="1" min="9" max="9"/>
    <col width="6.4" customWidth="1" min="10" max="10"/>
    <col width="6.4" customWidth="1" min="11" max="11"/>
    <col width="6.4" customWidth="1" min="12" max="12"/>
    <col width="6.4" customWidth="1" min="13" max="13"/>
    <col width="6.4" customWidth="1" min="14" max="14"/>
    <col width="6.4" customWidth="1" min="15" max="15"/>
    <col width="6.4" customWidth="1" min="16" max="16"/>
    <col width="6.4" customWidth="1" min="17" max="17"/>
    <col width="6.4" customWidth="1" min="18" max="18"/>
    <col width="9" customWidth="1" min="19" max="19"/>
    <col width="8" customWidth="1" min="20" max="20"/>
    <col width="9" customWidth="1" min="21" max="21"/>
    <col width="11" customWidth="1" min="22" max="22"/>
    <col width="11" customWidth="1" min="23" max="23"/>
    <col width="3" customWidth="1" min="24" max="24"/>
    <col width="6" customWidth="1" min="25" max="25"/>
    <col width="8" customWidth="1" min="26" max="26"/>
    <col width="24" customWidth="1" min="27" max="27"/>
    <col width="8" customWidth="1" min="28" max="28"/>
    <col width="8" customWidth="1" min="29" max="29"/>
  </cols>
  <sheetData>
    <row r="1" ht="40" customHeight="1">
      <c r="A1" s="1" t="inlineStr">
        <is>
          <t>جدول الورديات: تغطية كل وردية وساعات العمل والإضافي والتكلفة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</row>
    <row r="3" ht="20" customHeight="1">
      <c r="A3" s="4" t="inlineStr">
        <is>
          <t>وزّع الموظفين على ورديات أسبوعين فيفحص الشيت تغطية كل وردية وساعات كل موظف والإضافي وتكلفة العمالة ومخالفات الراحة بين الورديات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</row>
    <row r="4" ht="18" customHeight="1">
      <c r="A4" s="6" t="inlineStr">
        <is>
          <t>بداية الجدول (أول يوم)</t>
        </is>
      </c>
      <c r="D4" s="7" t="n">
        <v>46320</v>
      </c>
      <c r="G4" s="5" t="n"/>
      <c r="H4" s="8" t="inlineStr">
        <is>
          <t>إجمالي الساعات</t>
        </is>
      </c>
      <c r="I4" s="9" t="n"/>
      <c r="J4" s="9" t="n"/>
      <c r="K4" s="10" t="inlineStr">
        <is>
          <t>ساعات الإضافي</t>
        </is>
      </c>
      <c r="L4" s="11" t="n"/>
      <c r="M4" s="11" t="n"/>
      <c r="N4" s="8" t="inlineStr">
        <is>
          <t>تكلفة العمالة</t>
        </is>
      </c>
      <c r="O4" s="9" t="n"/>
      <c r="P4" s="9" t="n"/>
      <c r="Q4" s="10" t="inlineStr">
        <is>
          <t>أيام نقص التغطية</t>
        </is>
      </c>
      <c r="R4" s="11" t="n"/>
      <c r="S4" s="11" t="n"/>
      <c r="T4" s="8" t="inlineStr">
        <is>
          <t>مخالفات الراحة</t>
        </is>
      </c>
      <c r="U4" s="9" t="n"/>
      <c r="V4" s="9" t="n"/>
      <c r="W4" s="5" t="n"/>
      <c r="Z4" s="12" t="inlineStr">
        <is>
          <t>الرمز</t>
        </is>
      </c>
      <c r="AA4" s="12" t="inlineStr">
        <is>
          <t>الوردية</t>
        </is>
      </c>
      <c r="AB4" s="12" t="inlineStr">
        <is>
          <t>ساعات</t>
        </is>
      </c>
      <c r="AC4" s="12" t="inlineStr">
        <is>
          <t>عمل؟</t>
        </is>
      </c>
    </row>
    <row r="5" ht="34" customHeight="1">
      <c r="A5" s="6" t="inlineStr">
        <is>
          <t>معامل أجر الإضافي</t>
        </is>
      </c>
      <c r="D5" s="13" t="n">
        <v>1.5</v>
      </c>
      <c r="E5" s="5" t="n"/>
      <c r="F5" s="5" t="n"/>
      <c r="G5" s="5" t="n"/>
      <c r="H5" s="14">
        <f>SUM(S12:S27)</f>
        <v/>
      </c>
      <c r="I5" s="15" t="n"/>
      <c r="J5" s="15" t="n"/>
      <c r="K5" s="16">
        <f>SUM(U12:U27)</f>
        <v/>
      </c>
      <c r="L5" s="17" t="n"/>
      <c r="M5" s="17" t="n"/>
      <c r="N5" s="14">
        <f>SUM(V12:V27)</f>
        <v/>
      </c>
      <c r="O5" s="15" t="n"/>
      <c r="P5" s="15" t="n"/>
      <c r="Q5" s="18">
        <f>SUM(D30:D32)</f>
        <v/>
      </c>
      <c r="R5" s="17" t="n"/>
      <c r="S5" s="17" t="n"/>
      <c r="T5" s="19">
        <f>COUNTIF(W12:W27,"مخالفة راحة")</f>
        <v/>
      </c>
      <c r="U5" s="15" t="n"/>
      <c r="V5" s="15" t="n"/>
      <c r="W5" s="5" t="n"/>
      <c r="Z5" s="20" t="inlineStr">
        <is>
          <t>ص</t>
        </is>
      </c>
      <c r="AA5" s="20" t="inlineStr">
        <is>
          <t>صباحي 07:00–15:00</t>
        </is>
      </c>
      <c r="AB5" s="21" t="n">
        <v>8</v>
      </c>
      <c r="AC5" s="21" t="n">
        <v>1</v>
      </c>
    </row>
    <row r="6">
      <c r="A6" s="6" t="inlineStr">
        <is>
          <t>أسابيع الجدول</t>
        </is>
      </c>
      <c r="D6" s="22" t="n">
        <v>2</v>
      </c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Z6" s="20" t="inlineStr">
        <is>
          <t>م</t>
        </is>
      </c>
      <c r="AA6" s="20" t="inlineStr">
        <is>
          <t>مسائي 15:00–23:00</t>
        </is>
      </c>
      <c r="AB6" s="21" t="n">
        <v>8</v>
      </c>
      <c r="AC6" s="21" t="n">
        <v>1</v>
      </c>
    </row>
    <row r="7">
      <c r="A7" s="6" t="inlineStr">
        <is>
          <t>الحد الأدنى للراحة بين ورديتين</t>
        </is>
      </c>
      <c r="D7" s="23" t="inlineStr">
        <is>
          <t>الليلي ثم الصباحي ممنوع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Z7" s="20" t="inlineStr">
        <is>
          <t>ل</t>
        </is>
      </c>
      <c r="AA7" s="20" t="inlineStr">
        <is>
          <t>ليلي 23:00–07:00</t>
        </is>
      </c>
      <c r="AB7" s="21" t="n">
        <v>8</v>
      </c>
      <c r="AC7" s="21" t="n">
        <v>1</v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Z8" s="20" t="inlineStr">
        <is>
          <t>ر</t>
        </is>
      </c>
      <c r="AA8" s="20" t="inlineStr">
        <is>
          <t>راحة</t>
        </is>
      </c>
      <c r="AB8" s="21" t="n">
        <v>0</v>
      </c>
      <c r="AC8" s="21" t="n">
        <v>0</v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Z9" s="20" t="inlineStr">
        <is>
          <t>إ</t>
        </is>
      </c>
      <c r="AA9" s="20" t="inlineStr">
        <is>
          <t>إجازة</t>
        </is>
      </c>
      <c r="AB9" s="21" t="n">
        <v>0</v>
      </c>
      <c r="AC9" s="21" t="n">
        <v>0</v>
      </c>
    </row>
    <row r="10">
      <c r="A10" s="5" t="n"/>
      <c r="B10" s="5" t="n"/>
      <c r="C10" s="5" t="n"/>
      <c r="D10" s="5" t="n"/>
      <c r="E10" s="24">
        <f>DAY($D$4+0)</f>
        <v/>
      </c>
      <c r="F10" s="24">
        <f>DAY($D$4+1)</f>
        <v/>
      </c>
      <c r="G10" s="24">
        <f>DAY($D$4+2)</f>
        <v/>
      </c>
      <c r="H10" s="24">
        <f>DAY($D$4+3)</f>
        <v/>
      </c>
      <c r="I10" s="24">
        <f>DAY($D$4+4)</f>
        <v/>
      </c>
      <c r="J10" s="24">
        <f>DAY($D$4+5)</f>
        <v/>
      </c>
      <c r="K10" s="24">
        <f>DAY($D$4+6)</f>
        <v/>
      </c>
      <c r="L10" s="24">
        <f>DAY($D$4+7)</f>
        <v/>
      </c>
      <c r="M10" s="24">
        <f>DAY($D$4+8)</f>
        <v/>
      </c>
      <c r="N10" s="24">
        <f>DAY($D$4+9)</f>
        <v/>
      </c>
      <c r="O10" s="24">
        <f>DAY($D$4+10)</f>
        <v/>
      </c>
      <c r="P10" s="24">
        <f>DAY($D$4+11)</f>
        <v/>
      </c>
      <c r="Q10" s="24">
        <f>DAY($D$4+12)</f>
        <v/>
      </c>
      <c r="R10" s="24">
        <f>DAY($D$4+13)</f>
        <v/>
      </c>
      <c r="S10" s="5" t="n"/>
      <c r="T10" s="5" t="n"/>
      <c r="U10" s="5" t="n"/>
      <c r="V10" s="5" t="n"/>
      <c r="W10" s="5" t="n"/>
    </row>
    <row r="11" ht="26" customHeight="1">
      <c r="A11" s="12" t="inlineStr">
        <is>
          <t>الموظف</t>
        </is>
      </c>
      <c r="B11" s="12" t="inlineStr">
        <is>
          <t>المسمى</t>
        </is>
      </c>
      <c r="C11" s="12" t="inlineStr">
        <is>
          <t>عقد/أسبوع</t>
        </is>
      </c>
      <c r="D11" s="12" t="inlineStr">
        <is>
          <t>أجر/ساعة</t>
        </is>
      </c>
      <c r="E11" s="25">
        <f>CHOOSE(WEEKDAY($D$4+0,1),"أحد","اثنين","ثلاثاء","أربعاء","خميس","جمعة","سبت")</f>
        <v/>
      </c>
      <c r="F11" s="25">
        <f>CHOOSE(WEEKDAY($D$4+1,1),"أحد","اثنين","ثلاثاء","أربعاء","خميس","جمعة","سبت")</f>
        <v/>
      </c>
      <c r="G11" s="25">
        <f>CHOOSE(WEEKDAY($D$4+2,1),"أحد","اثنين","ثلاثاء","أربعاء","خميس","جمعة","سبت")</f>
        <v/>
      </c>
      <c r="H11" s="25">
        <f>CHOOSE(WEEKDAY($D$4+3,1),"أحد","اثنين","ثلاثاء","أربعاء","خميس","جمعة","سبت")</f>
        <v/>
      </c>
      <c r="I11" s="25">
        <f>CHOOSE(WEEKDAY($D$4+4,1),"أحد","اثنين","ثلاثاء","أربعاء","خميس","جمعة","سبت")</f>
        <v/>
      </c>
      <c r="J11" s="25">
        <f>CHOOSE(WEEKDAY($D$4+5,1),"أحد","اثنين","ثلاثاء","أربعاء","خميس","جمعة","سبت")</f>
        <v/>
      </c>
      <c r="K11" s="25">
        <f>CHOOSE(WEEKDAY($D$4+6,1),"أحد","اثنين","ثلاثاء","أربعاء","خميس","جمعة","سبت")</f>
        <v/>
      </c>
      <c r="L11" s="25">
        <f>CHOOSE(WEEKDAY($D$4+7,1),"أحد","اثنين","ثلاثاء","أربعاء","خميس","جمعة","سبت")</f>
        <v/>
      </c>
      <c r="M11" s="25">
        <f>CHOOSE(WEEKDAY($D$4+8,1),"أحد","اثنين","ثلاثاء","أربعاء","خميس","جمعة","سبت")</f>
        <v/>
      </c>
      <c r="N11" s="25">
        <f>CHOOSE(WEEKDAY($D$4+9,1),"أحد","اثنين","ثلاثاء","أربعاء","خميس","جمعة","سبت")</f>
        <v/>
      </c>
      <c r="O11" s="25">
        <f>CHOOSE(WEEKDAY($D$4+10,1),"أحد","اثنين","ثلاثاء","أربعاء","خميس","جمعة","سبت")</f>
        <v/>
      </c>
      <c r="P11" s="25">
        <f>CHOOSE(WEEKDAY($D$4+11,1),"أحد","اثنين","ثلاثاء","أربعاء","خميس","جمعة","سبت")</f>
        <v/>
      </c>
      <c r="Q11" s="25">
        <f>CHOOSE(WEEKDAY($D$4+12,1),"أحد","اثنين","ثلاثاء","أربعاء","خميس","جمعة","سبت")</f>
        <v/>
      </c>
      <c r="R11" s="25">
        <f>CHOOSE(WEEKDAY($D$4+13,1),"أحد","اثنين","ثلاثاء","أربعاء","خميس","جمعة","سبت")</f>
        <v/>
      </c>
      <c r="S11" s="12" t="inlineStr">
        <is>
          <t>ساعات</t>
        </is>
      </c>
      <c r="T11" s="12" t="inlineStr">
        <is>
          <t>أيام</t>
        </is>
      </c>
      <c r="U11" s="12" t="inlineStr">
        <is>
          <t>إضافي</t>
        </is>
      </c>
      <c r="V11" s="12" t="inlineStr">
        <is>
          <t>التكلفة</t>
        </is>
      </c>
      <c r="W11" s="12" t="inlineStr">
        <is>
          <t>الحالة</t>
        </is>
      </c>
    </row>
    <row r="12">
      <c r="A12" s="26" t="inlineStr">
        <is>
          <t>أحمد العتيبي</t>
        </is>
      </c>
      <c r="B12" s="20" t="inlineStr">
        <is>
          <t>مشرف</t>
        </is>
      </c>
      <c r="C12" s="21" t="n">
        <v>40</v>
      </c>
      <c r="D12" s="13" t="n">
        <v>45</v>
      </c>
      <c r="E12" s="20" t="inlineStr">
        <is>
          <t>ص</t>
        </is>
      </c>
      <c r="F12" s="20" t="inlineStr">
        <is>
          <t>ص</t>
        </is>
      </c>
      <c r="G12" s="20" t="inlineStr">
        <is>
          <t>ص</t>
        </is>
      </c>
      <c r="H12" s="20" t="inlineStr">
        <is>
          <t>ص</t>
        </is>
      </c>
      <c r="I12" s="20" t="inlineStr">
        <is>
          <t>ص</t>
        </is>
      </c>
      <c r="J12" s="20" t="inlineStr">
        <is>
          <t>ر</t>
        </is>
      </c>
      <c r="K12" s="20" t="inlineStr">
        <is>
          <t>ر</t>
        </is>
      </c>
      <c r="L12" s="20" t="inlineStr">
        <is>
          <t>ص</t>
        </is>
      </c>
      <c r="M12" s="20" t="inlineStr">
        <is>
          <t>ص</t>
        </is>
      </c>
      <c r="N12" s="20" t="inlineStr">
        <is>
          <t>ص</t>
        </is>
      </c>
      <c r="O12" s="20" t="inlineStr">
        <is>
          <t>ص</t>
        </is>
      </c>
      <c r="P12" s="20" t="inlineStr">
        <is>
          <t>ص</t>
        </is>
      </c>
      <c r="Q12" s="20" t="inlineStr">
        <is>
          <t>ر</t>
        </is>
      </c>
      <c r="R12" s="20" t="inlineStr">
        <is>
          <t>ر</t>
        </is>
      </c>
      <c r="S12" s="27">
        <f>IF($A12="","",SUMPRODUCT(COUNTIF($E12:$R12,$Z$5:$Z$9),$AB$5:$AB$9))</f>
        <v/>
      </c>
      <c r="T12" s="27">
        <f>IF($A12="","",SUMPRODUCT(COUNTIF($E12:$R12,$Z$5:$Z$9),$AC$5:$AC$9))</f>
        <v/>
      </c>
      <c r="U12" s="27">
        <f>IF($A12="","",MAX(0,S12-C12*$D$6))</f>
        <v/>
      </c>
      <c r="V12" s="28">
        <f>IF($A12="","",(S12-U12)*D12+U12*D12*$D$5)</f>
        <v/>
      </c>
      <c r="W12" s="29">
        <f>IF($A12="","",IF(SUMPRODUCT(--($E12:$Q12=INDEX($Z$5:$Z$9,3)),--($F12:$R12=INDEX($Z$5:$Z$9,1)))&gt;0,"مخالفة راحة",IF(U12&gt;0,"إضافي","OK")))</f>
        <v/>
      </c>
    </row>
    <row r="13">
      <c r="A13" s="26" t="inlineStr">
        <is>
          <t>خالد الحربي</t>
        </is>
      </c>
      <c r="B13" s="20" t="inlineStr">
        <is>
          <t>فني</t>
        </is>
      </c>
      <c r="C13" s="21" t="n">
        <v>40</v>
      </c>
      <c r="D13" s="13" t="n">
        <v>32</v>
      </c>
      <c r="E13" s="20" t="inlineStr">
        <is>
          <t>م</t>
        </is>
      </c>
      <c r="F13" s="20" t="inlineStr">
        <is>
          <t>م</t>
        </is>
      </c>
      <c r="G13" s="20" t="inlineStr">
        <is>
          <t>م</t>
        </is>
      </c>
      <c r="H13" s="20" t="inlineStr">
        <is>
          <t>م</t>
        </is>
      </c>
      <c r="I13" s="20" t="inlineStr">
        <is>
          <t>م</t>
        </is>
      </c>
      <c r="J13" s="20" t="inlineStr">
        <is>
          <t>ر</t>
        </is>
      </c>
      <c r="K13" s="20" t="inlineStr">
        <is>
          <t>ر</t>
        </is>
      </c>
      <c r="L13" s="20" t="inlineStr">
        <is>
          <t>م</t>
        </is>
      </c>
      <c r="M13" s="20" t="inlineStr">
        <is>
          <t>م</t>
        </is>
      </c>
      <c r="N13" s="20" t="inlineStr">
        <is>
          <t>م</t>
        </is>
      </c>
      <c r="O13" s="20" t="inlineStr">
        <is>
          <t>م</t>
        </is>
      </c>
      <c r="P13" s="20" t="inlineStr">
        <is>
          <t>م</t>
        </is>
      </c>
      <c r="Q13" s="20" t="inlineStr">
        <is>
          <t>ر</t>
        </is>
      </c>
      <c r="R13" s="20" t="inlineStr">
        <is>
          <t>ر</t>
        </is>
      </c>
      <c r="S13" s="27">
        <f>IF($A13="","",SUMPRODUCT(COUNTIF($E13:$R13,$Z$5:$Z$9),$AB$5:$AB$9))</f>
        <v/>
      </c>
      <c r="T13" s="27">
        <f>IF($A13="","",SUMPRODUCT(COUNTIF($E13:$R13,$Z$5:$Z$9),$AC$5:$AC$9))</f>
        <v/>
      </c>
      <c r="U13" s="27">
        <f>IF($A13="","",MAX(0,S13-C13*$D$6))</f>
        <v/>
      </c>
      <c r="V13" s="28">
        <f>IF($A13="","",(S13-U13)*D13+U13*D13*$D$5)</f>
        <v/>
      </c>
      <c r="W13" s="29">
        <f>IF($A13="","",IF(SUMPRODUCT(--($E13:$Q13=INDEX($Z$5:$Z$9,3)),--($F13:$R13=INDEX($Z$5:$Z$9,1)))&gt;0,"مخالفة راحة",IF(U13&gt;0,"إضافي","OK")))</f>
        <v/>
      </c>
    </row>
    <row r="14">
      <c r="A14" s="26" t="inlineStr">
        <is>
          <t>سعد القحطاني</t>
        </is>
      </c>
      <c r="B14" s="20" t="inlineStr">
        <is>
          <t>فني</t>
        </is>
      </c>
      <c r="C14" s="21" t="n">
        <v>40</v>
      </c>
      <c r="D14" s="13" t="n">
        <v>32</v>
      </c>
      <c r="E14" s="20" t="inlineStr">
        <is>
          <t>ل</t>
        </is>
      </c>
      <c r="F14" s="20" t="inlineStr">
        <is>
          <t>ل</t>
        </is>
      </c>
      <c r="G14" s="20" t="inlineStr">
        <is>
          <t>ل</t>
        </is>
      </c>
      <c r="H14" s="20" t="inlineStr">
        <is>
          <t>ل</t>
        </is>
      </c>
      <c r="I14" s="20" t="inlineStr">
        <is>
          <t>ل</t>
        </is>
      </c>
      <c r="J14" s="20" t="inlineStr">
        <is>
          <t>ر</t>
        </is>
      </c>
      <c r="K14" s="20" t="inlineStr">
        <is>
          <t>ل</t>
        </is>
      </c>
      <c r="L14" s="20" t="inlineStr">
        <is>
          <t>ص</t>
        </is>
      </c>
      <c r="M14" s="20" t="inlineStr">
        <is>
          <t>ل</t>
        </is>
      </c>
      <c r="N14" s="20" t="inlineStr">
        <is>
          <t>ل</t>
        </is>
      </c>
      <c r="O14" s="20" t="inlineStr">
        <is>
          <t>ل</t>
        </is>
      </c>
      <c r="P14" s="20" t="inlineStr">
        <is>
          <t>ل</t>
        </is>
      </c>
      <c r="Q14" s="20" t="inlineStr">
        <is>
          <t>ر</t>
        </is>
      </c>
      <c r="R14" s="20" t="inlineStr">
        <is>
          <t>ر</t>
        </is>
      </c>
      <c r="S14" s="27">
        <f>IF($A14="","",SUMPRODUCT(COUNTIF($E14:$R14,$Z$5:$Z$9),$AB$5:$AB$9))</f>
        <v/>
      </c>
      <c r="T14" s="27">
        <f>IF($A14="","",SUMPRODUCT(COUNTIF($E14:$R14,$Z$5:$Z$9),$AC$5:$AC$9))</f>
        <v/>
      </c>
      <c r="U14" s="27">
        <f>IF($A14="","",MAX(0,S14-C14*$D$6))</f>
        <v/>
      </c>
      <c r="V14" s="28">
        <f>IF($A14="","",(S14-U14)*D14+U14*D14*$D$5)</f>
        <v/>
      </c>
      <c r="W14" s="29">
        <f>IF($A14="","",IF(SUMPRODUCT(--($E14:$Q14=INDEX($Z$5:$Z$9,3)),--($F14:$R14=INDEX($Z$5:$Z$9,1)))&gt;0,"مخالفة راحة",IF(U14&gt;0,"إضافي","OK")))</f>
        <v/>
      </c>
    </row>
    <row r="15">
      <c r="A15" s="26" t="inlineStr">
        <is>
          <t>ماجد الشمري</t>
        </is>
      </c>
      <c r="B15" s="20" t="inlineStr">
        <is>
          <t>فني</t>
        </is>
      </c>
      <c r="C15" s="21" t="n">
        <v>40</v>
      </c>
      <c r="D15" s="13" t="n">
        <v>32</v>
      </c>
      <c r="E15" s="20" t="inlineStr">
        <is>
          <t>ص</t>
        </is>
      </c>
      <c r="F15" s="20" t="inlineStr">
        <is>
          <t>ص</t>
        </is>
      </c>
      <c r="G15" s="20" t="inlineStr">
        <is>
          <t>ص</t>
        </is>
      </c>
      <c r="H15" s="20" t="inlineStr">
        <is>
          <t>ر</t>
        </is>
      </c>
      <c r="I15" s="20" t="inlineStr">
        <is>
          <t>ر</t>
        </is>
      </c>
      <c r="J15" s="20" t="inlineStr">
        <is>
          <t>ص</t>
        </is>
      </c>
      <c r="K15" s="20" t="inlineStr">
        <is>
          <t>ص</t>
        </is>
      </c>
      <c r="L15" s="20" t="inlineStr">
        <is>
          <t>ص</t>
        </is>
      </c>
      <c r="M15" s="20" t="inlineStr">
        <is>
          <t>ص</t>
        </is>
      </c>
      <c r="N15" s="20" t="inlineStr">
        <is>
          <t>ص</t>
        </is>
      </c>
      <c r="O15" s="20" t="inlineStr">
        <is>
          <t>ر</t>
        </is>
      </c>
      <c r="P15" s="20" t="inlineStr">
        <is>
          <t>ر</t>
        </is>
      </c>
      <c r="Q15" s="20" t="inlineStr">
        <is>
          <t>ص</t>
        </is>
      </c>
      <c r="R15" s="20" t="inlineStr">
        <is>
          <t>ص</t>
        </is>
      </c>
      <c r="S15" s="27">
        <f>IF($A15="","",SUMPRODUCT(COUNTIF($E15:$R15,$Z$5:$Z$9),$AB$5:$AB$9))</f>
        <v/>
      </c>
      <c r="T15" s="27">
        <f>IF($A15="","",SUMPRODUCT(COUNTIF($E15:$R15,$Z$5:$Z$9),$AC$5:$AC$9))</f>
        <v/>
      </c>
      <c r="U15" s="27">
        <f>IF($A15="","",MAX(0,S15-C15*$D$6))</f>
        <v/>
      </c>
      <c r="V15" s="28">
        <f>IF($A15="","",(S15-U15)*D15+U15*D15*$D$5)</f>
        <v/>
      </c>
      <c r="W15" s="29">
        <f>IF($A15="","",IF(SUMPRODUCT(--($E15:$Q15=INDEX($Z$5:$Z$9,3)),--($F15:$R15=INDEX($Z$5:$Z$9,1)))&gt;0,"مخالفة راحة",IF(U15&gt;0,"إضافي","OK")))</f>
        <v/>
      </c>
    </row>
    <row r="16">
      <c r="A16" s="26" t="inlineStr">
        <is>
          <t>فهد الدوسري</t>
        </is>
      </c>
      <c r="B16" s="20" t="inlineStr">
        <is>
          <t>فني</t>
        </is>
      </c>
      <c r="C16" s="21" t="n">
        <v>40</v>
      </c>
      <c r="D16" s="13" t="n">
        <v>32</v>
      </c>
      <c r="E16" s="20" t="inlineStr">
        <is>
          <t>م</t>
        </is>
      </c>
      <c r="F16" s="20" t="inlineStr">
        <is>
          <t>م</t>
        </is>
      </c>
      <c r="G16" s="20" t="inlineStr">
        <is>
          <t>م</t>
        </is>
      </c>
      <c r="H16" s="20" t="inlineStr">
        <is>
          <t>م</t>
        </is>
      </c>
      <c r="I16" s="20" t="inlineStr">
        <is>
          <t>ر</t>
        </is>
      </c>
      <c r="J16" s="20" t="inlineStr">
        <is>
          <t>م</t>
        </is>
      </c>
      <c r="K16" s="20" t="inlineStr">
        <is>
          <t>م</t>
        </is>
      </c>
      <c r="L16" s="20" t="inlineStr">
        <is>
          <t>م</t>
        </is>
      </c>
      <c r="M16" s="20" t="inlineStr">
        <is>
          <t>م</t>
        </is>
      </c>
      <c r="N16" s="20" t="inlineStr">
        <is>
          <t>م</t>
        </is>
      </c>
      <c r="O16" s="20" t="inlineStr">
        <is>
          <t>م</t>
        </is>
      </c>
      <c r="P16" s="20" t="inlineStr">
        <is>
          <t>ر</t>
        </is>
      </c>
      <c r="Q16" s="20" t="inlineStr">
        <is>
          <t>م</t>
        </is>
      </c>
      <c r="R16" s="20" t="inlineStr">
        <is>
          <t>م</t>
        </is>
      </c>
      <c r="S16" s="27">
        <f>IF($A16="","",SUMPRODUCT(COUNTIF($E16:$R16,$Z$5:$Z$9),$AB$5:$AB$9))</f>
        <v/>
      </c>
      <c r="T16" s="27">
        <f>IF($A16="","",SUMPRODUCT(COUNTIF($E16:$R16,$Z$5:$Z$9),$AC$5:$AC$9))</f>
        <v/>
      </c>
      <c r="U16" s="27">
        <f>IF($A16="","",MAX(0,S16-C16*$D$6))</f>
        <v/>
      </c>
      <c r="V16" s="28">
        <f>IF($A16="","",(S16-U16)*D16+U16*D16*$D$5)</f>
        <v/>
      </c>
      <c r="W16" s="29">
        <f>IF($A16="","",IF(SUMPRODUCT(--($E16:$Q16=INDEX($Z$5:$Z$9,3)),--($F16:$R16=INDEX($Z$5:$Z$9,1)))&gt;0,"مخالفة راحة",IF(U16&gt;0,"إضافي","OK")))</f>
        <v/>
      </c>
    </row>
    <row r="17">
      <c r="A17" s="26" t="inlineStr">
        <is>
          <t>عمر الزهراني</t>
        </is>
      </c>
      <c r="B17" s="20" t="inlineStr">
        <is>
          <t>مساعد</t>
        </is>
      </c>
      <c r="C17" s="21" t="n">
        <v>40</v>
      </c>
      <c r="D17" s="13" t="n">
        <v>24</v>
      </c>
      <c r="E17" s="20" t="inlineStr">
        <is>
          <t>ل</t>
        </is>
      </c>
      <c r="F17" s="20" t="inlineStr">
        <is>
          <t>ل</t>
        </is>
      </c>
      <c r="G17" s="20" t="inlineStr">
        <is>
          <t>ل</t>
        </is>
      </c>
      <c r="H17" s="20" t="inlineStr">
        <is>
          <t>إ</t>
        </is>
      </c>
      <c r="I17" s="20" t="inlineStr">
        <is>
          <t>إ</t>
        </is>
      </c>
      <c r="J17" s="20" t="inlineStr">
        <is>
          <t>إ</t>
        </is>
      </c>
      <c r="K17" s="20" t="inlineStr">
        <is>
          <t>إ</t>
        </is>
      </c>
      <c r="L17" s="20" t="inlineStr">
        <is>
          <t>ل</t>
        </is>
      </c>
      <c r="M17" s="20" t="inlineStr">
        <is>
          <t>ل</t>
        </is>
      </c>
      <c r="N17" s="20" t="inlineStr">
        <is>
          <t>ل</t>
        </is>
      </c>
      <c r="O17" s="20" t="inlineStr">
        <is>
          <t>ر</t>
        </is>
      </c>
      <c r="P17" s="20" t="inlineStr">
        <is>
          <t>ر</t>
        </is>
      </c>
      <c r="Q17" s="20" t="inlineStr">
        <is>
          <t>ل</t>
        </is>
      </c>
      <c r="R17" s="20" t="inlineStr">
        <is>
          <t>ل</t>
        </is>
      </c>
      <c r="S17" s="27">
        <f>IF($A17="","",SUMPRODUCT(COUNTIF($E17:$R17,$Z$5:$Z$9),$AB$5:$AB$9))</f>
        <v/>
      </c>
      <c r="T17" s="27">
        <f>IF($A17="","",SUMPRODUCT(COUNTIF($E17:$R17,$Z$5:$Z$9),$AC$5:$AC$9))</f>
        <v/>
      </c>
      <c r="U17" s="27">
        <f>IF($A17="","",MAX(0,S17-C17*$D$6))</f>
        <v/>
      </c>
      <c r="V17" s="28">
        <f>IF($A17="","",(S17-U17)*D17+U17*D17*$D$5)</f>
        <v/>
      </c>
      <c r="W17" s="29">
        <f>IF($A17="","",IF(SUMPRODUCT(--($E17:$Q17=INDEX($Z$5:$Z$9,3)),--($F17:$R17=INDEX($Z$5:$Z$9,1)))&gt;0,"مخالفة راحة",IF(U17&gt;0,"إضافي","OK")))</f>
        <v/>
      </c>
    </row>
    <row r="18">
      <c r="A18" s="26" t="inlineStr">
        <is>
          <t>يوسف المطيري</t>
        </is>
      </c>
      <c r="B18" s="20" t="inlineStr">
        <is>
          <t>مساعد</t>
        </is>
      </c>
      <c r="C18" s="21" t="n">
        <v>40</v>
      </c>
      <c r="D18" s="13" t="n">
        <v>24</v>
      </c>
      <c r="E18" s="20" t="inlineStr">
        <is>
          <t>ص</t>
        </is>
      </c>
      <c r="F18" s="20" t="inlineStr">
        <is>
          <t>ر</t>
        </is>
      </c>
      <c r="G18" s="20" t="inlineStr">
        <is>
          <t>ر</t>
        </is>
      </c>
      <c r="H18" s="20" t="inlineStr">
        <is>
          <t>ص</t>
        </is>
      </c>
      <c r="I18" s="20" t="inlineStr">
        <is>
          <t>ص</t>
        </is>
      </c>
      <c r="J18" s="20" t="inlineStr">
        <is>
          <t>ص</t>
        </is>
      </c>
      <c r="K18" s="20" t="inlineStr">
        <is>
          <t>ص</t>
        </is>
      </c>
      <c r="L18" s="20" t="inlineStr">
        <is>
          <t>ص</t>
        </is>
      </c>
      <c r="M18" s="20" t="inlineStr">
        <is>
          <t>ر</t>
        </is>
      </c>
      <c r="N18" s="20" t="inlineStr">
        <is>
          <t>ر</t>
        </is>
      </c>
      <c r="O18" s="20" t="inlineStr">
        <is>
          <t>ص</t>
        </is>
      </c>
      <c r="P18" s="20" t="inlineStr">
        <is>
          <t>ص</t>
        </is>
      </c>
      <c r="Q18" s="20" t="inlineStr">
        <is>
          <t>ص</t>
        </is>
      </c>
      <c r="R18" s="20" t="inlineStr">
        <is>
          <t>ص</t>
        </is>
      </c>
      <c r="S18" s="27">
        <f>IF($A18="","",SUMPRODUCT(COUNTIF($E18:$R18,$Z$5:$Z$9),$AB$5:$AB$9))</f>
        <v/>
      </c>
      <c r="T18" s="27">
        <f>IF($A18="","",SUMPRODUCT(COUNTIF($E18:$R18,$Z$5:$Z$9),$AC$5:$AC$9))</f>
        <v/>
      </c>
      <c r="U18" s="27">
        <f>IF($A18="","",MAX(0,S18-C18*$D$6))</f>
        <v/>
      </c>
      <c r="V18" s="28">
        <f>IF($A18="","",(S18-U18)*D18+U18*D18*$D$5)</f>
        <v/>
      </c>
      <c r="W18" s="29">
        <f>IF($A18="","",IF(SUMPRODUCT(--($E18:$Q18=INDEX($Z$5:$Z$9,3)),--($F18:$R18=INDEX($Z$5:$Z$9,1)))&gt;0,"مخالفة راحة",IF(U18&gt;0,"إضافي","OK")))</f>
        <v/>
      </c>
    </row>
    <row r="19">
      <c r="A19" s="26" t="inlineStr">
        <is>
          <t>بدر السبيعي</t>
        </is>
      </c>
      <c r="B19" s="20" t="inlineStr">
        <is>
          <t>فني</t>
        </is>
      </c>
      <c r="C19" s="21" t="n">
        <v>40</v>
      </c>
      <c r="D19" s="13" t="n">
        <v>32</v>
      </c>
      <c r="E19" s="20" t="inlineStr">
        <is>
          <t>م</t>
        </is>
      </c>
      <c r="F19" s="20" t="inlineStr">
        <is>
          <t>ر</t>
        </is>
      </c>
      <c r="G19" s="20" t="inlineStr">
        <is>
          <t>ر</t>
        </is>
      </c>
      <c r="H19" s="20" t="inlineStr">
        <is>
          <t>م</t>
        </is>
      </c>
      <c r="I19" s="20" t="inlineStr">
        <is>
          <t>م</t>
        </is>
      </c>
      <c r="J19" s="20" t="inlineStr">
        <is>
          <t>م</t>
        </is>
      </c>
      <c r="K19" s="20" t="inlineStr">
        <is>
          <t>م</t>
        </is>
      </c>
      <c r="L19" s="20" t="inlineStr">
        <is>
          <t>م</t>
        </is>
      </c>
      <c r="M19" s="20" t="inlineStr">
        <is>
          <t>ر</t>
        </is>
      </c>
      <c r="N19" s="20" t="inlineStr">
        <is>
          <t>ر</t>
        </is>
      </c>
      <c r="O19" s="20" t="inlineStr">
        <is>
          <t>م</t>
        </is>
      </c>
      <c r="P19" s="20" t="inlineStr">
        <is>
          <t>م</t>
        </is>
      </c>
      <c r="Q19" s="20" t="inlineStr">
        <is>
          <t>م</t>
        </is>
      </c>
      <c r="R19" s="20" t="inlineStr">
        <is>
          <t>م</t>
        </is>
      </c>
      <c r="S19" s="27">
        <f>IF($A19="","",SUMPRODUCT(COUNTIF($E19:$R19,$Z$5:$Z$9),$AB$5:$AB$9))</f>
        <v/>
      </c>
      <c r="T19" s="27">
        <f>IF($A19="","",SUMPRODUCT(COUNTIF($E19:$R19,$Z$5:$Z$9),$AC$5:$AC$9))</f>
        <v/>
      </c>
      <c r="U19" s="27">
        <f>IF($A19="","",MAX(0,S19-C19*$D$6))</f>
        <v/>
      </c>
      <c r="V19" s="28">
        <f>IF($A19="","",(S19-U19)*D19+U19*D19*$D$5)</f>
        <v/>
      </c>
      <c r="W19" s="29">
        <f>IF($A19="","",IF(SUMPRODUCT(--($E19:$Q19=INDEX($Z$5:$Z$9,3)),--($F19:$R19=INDEX($Z$5:$Z$9,1)))&gt;0,"مخالفة راحة",IF(U19&gt;0,"إضافي","OK")))</f>
        <v/>
      </c>
    </row>
    <row r="20">
      <c r="A20" s="26" t="inlineStr">
        <is>
          <t>تركي العنزي</t>
        </is>
      </c>
      <c r="B20" s="20" t="inlineStr">
        <is>
          <t>مشرف</t>
        </is>
      </c>
      <c r="C20" s="21" t="n">
        <v>40</v>
      </c>
      <c r="D20" s="13" t="n">
        <v>45</v>
      </c>
      <c r="E20" s="20" t="inlineStr">
        <is>
          <t>ل</t>
        </is>
      </c>
      <c r="F20" s="20" t="inlineStr">
        <is>
          <t>ر</t>
        </is>
      </c>
      <c r="G20" s="20" t="inlineStr">
        <is>
          <t>ر</t>
        </is>
      </c>
      <c r="H20" s="20" t="inlineStr">
        <is>
          <t>ل</t>
        </is>
      </c>
      <c r="I20" s="20" t="inlineStr">
        <is>
          <t>ل</t>
        </is>
      </c>
      <c r="J20" s="20" t="inlineStr">
        <is>
          <t>ل</t>
        </is>
      </c>
      <c r="K20" s="20" t="inlineStr">
        <is>
          <t>ل</t>
        </is>
      </c>
      <c r="L20" s="20" t="inlineStr">
        <is>
          <t>ل</t>
        </is>
      </c>
      <c r="M20" s="20" t="inlineStr">
        <is>
          <t>ر</t>
        </is>
      </c>
      <c r="N20" s="20" t="inlineStr">
        <is>
          <t>ر</t>
        </is>
      </c>
      <c r="O20" s="20" t="inlineStr">
        <is>
          <t>ل</t>
        </is>
      </c>
      <c r="P20" s="20" t="inlineStr">
        <is>
          <t>ل</t>
        </is>
      </c>
      <c r="Q20" s="20" t="inlineStr">
        <is>
          <t>ل</t>
        </is>
      </c>
      <c r="R20" s="20" t="inlineStr">
        <is>
          <t>ل</t>
        </is>
      </c>
      <c r="S20" s="27">
        <f>IF($A20="","",SUMPRODUCT(COUNTIF($E20:$R20,$Z$5:$Z$9),$AB$5:$AB$9))</f>
        <v/>
      </c>
      <c r="T20" s="27">
        <f>IF($A20="","",SUMPRODUCT(COUNTIF($E20:$R20,$Z$5:$Z$9),$AC$5:$AC$9))</f>
        <v/>
      </c>
      <c r="U20" s="27">
        <f>IF($A20="","",MAX(0,S20-C20*$D$6))</f>
        <v/>
      </c>
      <c r="V20" s="28">
        <f>IF($A20="","",(S20-U20)*D20+U20*D20*$D$5)</f>
        <v/>
      </c>
      <c r="W20" s="29">
        <f>IF($A20="","",IF(SUMPRODUCT(--($E20:$Q20=INDEX($Z$5:$Z$9,3)),--($F20:$R20=INDEX($Z$5:$Z$9,1)))&gt;0,"مخالفة راحة",IF(U20&gt;0,"إضافي","OK")))</f>
        <v/>
      </c>
    </row>
    <row r="21">
      <c r="A21" s="26" t="inlineStr">
        <is>
          <t>نايف الغامدي</t>
        </is>
      </c>
      <c r="B21" s="20" t="inlineStr">
        <is>
          <t>مساعد</t>
        </is>
      </c>
      <c r="C21" s="21" t="n">
        <v>40</v>
      </c>
      <c r="D21" s="13" t="n">
        <v>24</v>
      </c>
      <c r="E21" s="20" t="inlineStr">
        <is>
          <t>ر</t>
        </is>
      </c>
      <c r="F21" s="20" t="inlineStr">
        <is>
          <t>ص</t>
        </is>
      </c>
      <c r="G21" s="20" t="inlineStr">
        <is>
          <t>ص</t>
        </is>
      </c>
      <c r="H21" s="20" t="inlineStr">
        <is>
          <t>ص</t>
        </is>
      </c>
      <c r="I21" s="20" t="inlineStr">
        <is>
          <t>ص</t>
        </is>
      </c>
      <c r="J21" s="20" t="inlineStr">
        <is>
          <t>ص</t>
        </is>
      </c>
      <c r="K21" s="20" t="inlineStr">
        <is>
          <t>ر</t>
        </is>
      </c>
      <c r="L21" s="20" t="inlineStr">
        <is>
          <t>ر</t>
        </is>
      </c>
      <c r="M21" s="20" t="inlineStr">
        <is>
          <t>ص</t>
        </is>
      </c>
      <c r="N21" s="20" t="inlineStr">
        <is>
          <t>ص</t>
        </is>
      </c>
      <c r="O21" s="20" t="inlineStr">
        <is>
          <t>ص</t>
        </is>
      </c>
      <c r="P21" s="20" t="inlineStr">
        <is>
          <t>ص</t>
        </is>
      </c>
      <c r="Q21" s="20" t="inlineStr">
        <is>
          <t>ص</t>
        </is>
      </c>
      <c r="R21" s="20" t="inlineStr">
        <is>
          <t>ر</t>
        </is>
      </c>
      <c r="S21" s="27">
        <f>IF($A21="","",SUMPRODUCT(COUNTIF($E21:$R21,$Z$5:$Z$9),$AB$5:$AB$9))</f>
        <v/>
      </c>
      <c r="T21" s="27">
        <f>IF($A21="","",SUMPRODUCT(COUNTIF($E21:$R21,$Z$5:$Z$9),$AC$5:$AC$9))</f>
        <v/>
      </c>
      <c r="U21" s="27">
        <f>IF($A21="","",MAX(0,S21-C21*$D$6))</f>
        <v/>
      </c>
      <c r="V21" s="28">
        <f>IF($A21="","",(S21-U21)*D21+U21*D21*$D$5)</f>
        <v/>
      </c>
      <c r="W21" s="29">
        <f>IF($A21="","",IF(SUMPRODUCT(--($E21:$Q21=INDEX($Z$5:$Z$9,3)),--($F21:$R21=INDEX($Z$5:$Z$9,1)))&gt;0,"مخالفة راحة",IF(U21&gt;0,"إضافي","OK")))</f>
        <v/>
      </c>
    </row>
    <row r="22">
      <c r="A22" s="26" t="inlineStr">
        <is>
          <t>وليد البقمي</t>
        </is>
      </c>
      <c r="B22" s="20" t="inlineStr">
        <is>
          <t>فني</t>
        </is>
      </c>
      <c r="C22" s="21" t="n">
        <v>40</v>
      </c>
      <c r="D22" s="13" t="n">
        <v>32</v>
      </c>
      <c r="E22" s="20" t="inlineStr">
        <is>
          <t>ر</t>
        </is>
      </c>
      <c r="F22" s="20" t="inlineStr">
        <is>
          <t>م</t>
        </is>
      </c>
      <c r="G22" s="20" t="inlineStr">
        <is>
          <t>م</t>
        </is>
      </c>
      <c r="H22" s="20" t="inlineStr">
        <is>
          <t>م</t>
        </is>
      </c>
      <c r="I22" s="20" t="inlineStr">
        <is>
          <t>م</t>
        </is>
      </c>
      <c r="J22" s="20" t="inlineStr">
        <is>
          <t>م</t>
        </is>
      </c>
      <c r="K22" s="20" t="inlineStr">
        <is>
          <t>ر</t>
        </is>
      </c>
      <c r="L22" s="20" t="inlineStr">
        <is>
          <t>ر</t>
        </is>
      </c>
      <c r="M22" s="20" t="inlineStr">
        <is>
          <t>م</t>
        </is>
      </c>
      <c r="N22" s="20" t="inlineStr">
        <is>
          <t>م</t>
        </is>
      </c>
      <c r="O22" s="20" t="inlineStr">
        <is>
          <t>م</t>
        </is>
      </c>
      <c r="P22" s="20" t="inlineStr">
        <is>
          <t>م</t>
        </is>
      </c>
      <c r="Q22" s="20" t="inlineStr">
        <is>
          <t>م</t>
        </is>
      </c>
      <c r="R22" s="20" t="inlineStr">
        <is>
          <t>ر</t>
        </is>
      </c>
      <c r="S22" s="27">
        <f>IF($A22="","",SUMPRODUCT(COUNTIF($E22:$R22,$Z$5:$Z$9),$AB$5:$AB$9))</f>
        <v/>
      </c>
      <c r="T22" s="27">
        <f>IF($A22="","",SUMPRODUCT(COUNTIF($E22:$R22,$Z$5:$Z$9),$AC$5:$AC$9))</f>
        <v/>
      </c>
      <c r="U22" s="27">
        <f>IF($A22="","",MAX(0,S22-C22*$D$6))</f>
        <v/>
      </c>
      <c r="V22" s="28">
        <f>IF($A22="","",(S22-U22)*D22+U22*D22*$D$5)</f>
        <v/>
      </c>
      <c r="W22" s="29">
        <f>IF($A22="","",IF(SUMPRODUCT(--($E22:$Q22=INDEX($Z$5:$Z$9,3)),--($F22:$R22=INDEX($Z$5:$Z$9,1)))&gt;0,"مخالفة راحة",IF(U22&gt;0,"إضافي","OK")))</f>
        <v/>
      </c>
    </row>
    <row r="23">
      <c r="A23" s="26" t="inlineStr">
        <is>
          <t>سلمان الجهني</t>
        </is>
      </c>
      <c r="B23" s="20" t="inlineStr">
        <is>
          <t>مساعد</t>
        </is>
      </c>
      <c r="C23" s="21" t="n">
        <v>40</v>
      </c>
      <c r="D23" s="13" t="n">
        <v>24</v>
      </c>
      <c r="E23" s="20" t="inlineStr">
        <is>
          <t>ر</t>
        </is>
      </c>
      <c r="F23" s="20" t="inlineStr">
        <is>
          <t>ل</t>
        </is>
      </c>
      <c r="G23" s="20" t="inlineStr">
        <is>
          <t>ل</t>
        </is>
      </c>
      <c r="H23" s="20" t="inlineStr">
        <is>
          <t>ل</t>
        </is>
      </c>
      <c r="I23" s="20" t="inlineStr">
        <is>
          <t>ل</t>
        </is>
      </c>
      <c r="J23" s="20" t="inlineStr">
        <is>
          <t>ل</t>
        </is>
      </c>
      <c r="K23" s="20" t="inlineStr">
        <is>
          <t>ر</t>
        </is>
      </c>
      <c r="L23" s="20" t="inlineStr">
        <is>
          <t>ر</t>
        </is>
      </c>
      <c r="M23" s="20" t="inlineStr">
        <is>
          <t>ل</t>
        </is>
      </c>
      <c r="N23" s="20" t="inlineStr">
        <is>
          <t>ل</t>
        </is>
      </c>
      <c r="O23" s="20" t="inlineStr">
        <is>
          <t>ل</t>
        </is>
      </c>
      <c r="P23" s="20" t="inlineStr">
        <is>
          <t>ل</t>
        </is>
      </c>
      <c r="Q23" s="20" t="inlineStr">
        <is>
          <t>ل</t>
        </is>
      </c>
      <c r="R23" s="20" t="inlineStr">
        <is>
          <t>ر</t>
        </is>
      </c>
      <c r="S23" s="27">
        <f>IF($A23="","",SUMPRODUCT(COUNTIF($E23:$R23,$Z$5:$Z$9),$AB$5:$AB$9))</f>
        <v/>
      </c>
      <c r="T23" s="27">
        <f>IF($A23="","",SUMPRODUCT(COUNTIF($E23:$R23,$Z$5:$Z$9),$AC$5:$AC$9))</f>
        <v/>
      </c>
      <c r="U23" s="27">
        <f>IF($A23="","",MAX(0,S23-C23*$D$6))</f>
        <v/>
      </c>
      <c r="V23" s="28">
        <f>IF($A23="","",(S23-U23)*D23+U23*D23*$D$5)</f>
        <v/>
      </c>
      <c r="W23" s="29">
        <f>IF($A23="","",IF(SUMPRODUCT(--($E23:$Q23=INDEX($Z$5:$Z$9,3)),--($F23:$R23=INDEX($Z$5:$Z$9,1)))&gt;0,"مخالفة راحة",IF(U23&gt;0,"إضافي","OK")))</f>
        <v/>
      </c>
    </row>
    <row r="24">
      <c r="A24" s="26" t="n"/>
      <c r="B24" s="20" t="n"/>
      <c r="C24" s="21" t="n"/>
      <c r="D24" s="13" t="n"/>
      <c r="E24" s="20" t="n"/>
      <c r="F24" s="20" t="n"/>
      <c r="G24" s="20" t="n"/>
      <c r="H24" s="20" t="n"/>
      <c r="I24" s="20" t="n"/>
      <c r="J24" s="20" t="n"/>
      <c r="K24" s="20" t="n"/>
      <c r="L24" s="20" t="n"/>
      <c r="M24" s="20" t="n"/>
      <c r="N24" s="20" t="n"/>
      <c r="O24" s="20" t="n"/>
      <c r="P24" s="20" t="n"/>
      <c r="Q24" s="20" t="n"/>
      <c r="R24" s="20" t="n"/>
      <c r="S24" s="27">
        <f>IF($A24="","",SUMPRODUCT(COUNTIF($E24:$R24,$Z$5:$Z$9),$AB$5:$AB$9))</f>
        <v/>
      </c>
      <c r="T24" s="27">
        <f>IF($A24="","",SUMPRODUCT(COUNTIF($E24:$R24,$Z$5:$Z$9),$AC$5:$AC$9))</f>
        <v/>
      </c>
      <c r="U24" s="27">
        <f>IF($A24="","",MAX(0,S24-C24*$D$6))</f>
        <v/>
      </c>
      <c r="V24" s="28">
        <f>IF($A24="","",(S24-U24)*D24+U24*D24*$D$5)</f>
        <v/>
      </c>
      <c r="W24" s="29">
        <f>IF($A24="","",IF(SUMPRODUCT(--($E24:$Q24=INDEX($Z$5:$Z$9,3)),--($F24:$R24=INDEX($Z$5:$Z$9,1)))&gt;0,"مخالفة راحة",IF(U24&gt;0,"إضافي","OK")))</f>
        <v/>
      </c>
    </row>
    <row r="25">
      <c r="A25" s="26" t="n"/>
      <c r="B25" s="20" t="n"/>
      <c r="C25" s="21" t="n"/>
      <c r="D25" s="13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7">
        <f>IF($A25="","",SUMPRODUCT(COUNTIF($E25:$R25,$Z$5:$Z$9),$AB$5:$AB$9))</f>
        <v/>
      </c>
      <c r="T25" s="27">
        <f>IF($A25="","",SUMPRODUCT(COUNTIF($E25:$R25,$Z$5:$Z$9),$AC$5:$AC$9))</f>
        <v/>
      </c>
      <c r="U25" s="27">
        <f>IF($A25="","",MAX(0,S25-C25*$D$6))</f>
        <v/>
      </c>
      <c r="V25" s="28">
        <f>IF($A25="","",(S25-U25)*D25+U25*D25*$D$5)</f>
        <v/>
      </c>
      <c r="W25" s="29">
        <f>IF($A25="","",IF(SUMPRODUCT(--($E25:$Q25=INDEX($Z$5:$Z$9,3)),--($F25:$R25=INDEX($Z$5:$Z$9,1)))&gt;0,"مخالفة راحة",IF(U25&gt;0,"إضافي","OK")))</f>
        <v/>
      </c>
    </row>
    <row r="26">
      <c r="A26" s="26" t="n"/>
      <c r="B26" s="20" t="n"/>
      <c r="C26" s="21" t="n"/>
      <c r="D26" s="13" t="n"/>
      <c r="E26" s="20" t="n"/>
      <c r="F26" s="20" t="n"/>
      <c r="G26" s="20" t="n"/>
      <c r="H26" s="20" t="n"/>
      <c r="I26" s="20" t="n"/>
      <c r="J26" s="20" t="n"/>
      <c r="K26" s="20" t="n"/>
      <c r="L26" s="20" t="n"/>
      <c r="M26" s="20" t="n"/>
      <c r="N26" s="20" t="n"/>
      <c r="O26" s="20" t="n"/>
      <c r="P26" s="20" t="n"/>
      <c r="Q26" s="20" t="n"/>
      <c r="R26" s="20" t="n"/>
      <c r="S26" s="27">
        <f>IF($A26="","",SUMPRODUCT(COUNTIF($E26:$R26,$Z$5:$Z$9),$AB$5:$AB$9))</f>
        <v/>
      </c>
      <c r="T26" s="27">
        <f>IF($A26="","",SUMPRODUCT(COUNTIF($E26:$R26,$Z$5:$Z$9),$AC$5:$AC$9))</f>
        <v/>
      </c>
      <c r="U26" s="27">
        <f>IF($A26="","",MAX(0,S26-C26*$D$6))</f>
        <v/>
      </c>
      <c r="V26" s="28">
        <f>IF($A26="","",(S26-U26)*D26+U26*D26*$D$5)</f>
        <v/>
      </c>
      <c r="W26" s="29">
        <f>IF($A26="","",IF(SUMPRODUCT(--($E26:$Q26=INDEX($Z$5:$Z$9,3)),--($F26:$R26=INDEX($Z$5:$Z$9,1)))&gt;0,"مخالفة راحة",IF(U26&gt;0,"إضافي","OK")))</f>
        <v/>
      </c>
    </row>
    <row r="27">
      <c r="A27" s="26" t="n"/>
      <c r="B27" s="20" t="n"/>
      <c r="C27" s="21" t="n"/>
      <c r="D27" s="13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7">
        <f>IF($A27="","",SUMPRODUCT(COUNTIF($E27:$R27,$Z$5:$Z$9),$AB$5:$AB$9))</f>
        <v/>
      </c>
      <c r="T27" s="27">
        <f>IF($A27="","",SUMPRODUCT(COUNTIF($E27:$R27,$Z$5:$Z$9),$AC$5:$AC$9))</f>
        <v/>
      </c>
      <c r="U27" s="27">
        <f>IF($A27="","",MAX(0,S27-C27*$D$6))</f>
        <v/>
      </c>
      <c r="V27" s="28">
        <f>IF($A27="","",(S27-U27)*D27+U27*D27*$D$5)</f>
        <v/>
      </c>
      <c r="W27" s="29">
        <f>IF($A27="","",IF(SUMPRODUCT(--($E27:$Q27=INDEX($Z$5:$Z$9,3)),--($F27:$R27=INDEX($Z$5:$Z$9,1)))&gt;0,"مخالفة راحة",IF(U27&gt;0,"إضافي","OK")))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</row>
    <row r="29">
      <c r="A29" s="30" t="inlineStr">
        <is>
          <t>التغطية (عدد الموظفين في كل وردية)</t>
        </is>
      </c>
      <c r="B29" s="31" t="n"/>
      <c r="C29" s="12" t="inlineStr">
        <is>
          <t>الحد الأدنى</t>
        </is>
      </c>
      <c r="D29" s="12" t="inlineStr">
        <is>
          <t>أيام نقص</t>
        </is>
      </c>
      <c r="E29" s="32">
        <f>E10</f>
        <v/>
      </c>
      <c r="F29" s="32">
        <f>F10</f>
        <v/>
      </c>
      <c r="G29" s="32">
        <f>G10</f>
        <v/>
      </c>
      <c r="H29" s="32">
        <f>H10</f>
        <v/>
      </c>
      <c r="I29" s="32">
        <f>I10</f>
        <v/>
      </c>
      <c r="J29" s="32">
        <f>J10</f>
        <v/>
      </c>
      <c r="K29" s="32">
        <f>K10</f>
        <v/>
      </c>
      <c r="L29" s="32">
        <f>L10</f>
        <v/>
      </c>
      <c r="M29" s="32">
        <f>M10</f>
        <v/>
      </c>
      <c r="N29" s="32">
        <f>N10</f>
        <v/>
      </c>
      <c r="O29" s="32">
        <f>O10</f>
        <v/>
      </c>
      <c r="P29" s="32">
        <f>P10</f>
        <v/>
      </c>
      <c r="Q29" s="32">
        <f>Q10</f>
        <v/>
      </c>
      <c r="R29" s="32">
        <f>R10</f>
        <v/>
      </c>
      <c r="S29" s="5" t="n"/>
      <c r="T29" s="5" t="n"/>
      <c r="U29" s="5" t="n"/>
      <c r="V29" s="5" t="n"/>
      <c r="W29" s="5" t="n"/>
    </row>
    <row r="30">
      <c r="A30" s="6">
        <f>INDEX($AA$5:$AA$9,1)</f>
        <v/>
      </c>
      <c r="C30" s="21" t="n">
        <v>2</v>
      </c>
      <c r="D30" s="27">
        <f>SUMPRODUCT(--($E30:$R30&lt;$C30))</f>
        <v/>
      </c>
      <c r="E30" s="27">
        <f>COUNTIF(E$12:E$27,INDEX($Z$5:$Z$9,1))</f>
        <v/>
      </c>
      <c r="F30" s="27">
        <f>COUNTIF(F$12:F$27,INDEX($Z$5:$Z$9,1))</f>
        <v/>
      </c>
      <c r="G30" s="27">
        <f>COUNTIF(G$12:G$27,INDEX($Z$5:$Z$9,1))</f>
        <v/>
      </c>
      <c r="H30" s="27">
        <f>COUNTIF(H$12:H$27,INDEX($Z$5:$Z$9,1))</f>
        <v/>
      </c>
      <c r="I30" s="27">
        <f>COUNTIF(I$12:I$27,INDEX($Z$5:$Z$9,1))</f>
        <v/>
      </c>
      <c r="J30" s="27">
        <f>COUNTIF(J$12:J$27,INDEX($Z$5:$Z$9,1))</f>
        <v/>
      </c>
      <c r="K30" s="27">
        <f>COUNTIF(K$12:K$27,INDEX($Z$5:$Z$9,1))</f>
        <v/>
      </c>
      <c r="L30" s="27">
        <f>COUNTIF(L$12:L$27,INDEX($Z$5:$Z$9,1))</f>
        <v/>
      </c>
      <c r="M30" s="27">
        <f>COUNTIF(M$12:M$27,INDEX($Z$5:$Z$9,1))</f>
        <v/>
      </c>
      <c r="N30" s="27">
        <f>COUNTIF(N$12:N$27,INDEX($Z$5:$Z$9,1))</f>
        <v/>
      </c>
      <c r="O30" s="27">
        <f>COUNTIF(O$12:O$27,INDEX($Z$5:$Z$9,1))</f>
        <v/>
      </c>
      <c r="P30" s="27">
        <f>COUNTIF(P$12:P$27,INDEX($Z$5:$Z$9,1))</f>
        <v/>
      </c>
      <c r="Q30" s="27">
        <f>COUNTIF(Q$12:Q$27,INDEX($Z$5:$Z$9,1))</f>
        <v/>
      </c>
      <c r="R30" s="27">
        <f>COUNTIF(R$12:R$27,INDEX($Z$5:$Z$9,1))</f>
        <v/>
      </c>
      <c r="S30" s="5" t="n"/>
      <c r="T30" s="5" t="n"/>
      <c r="U30" s="5" t="n"/>
      <c r="V30" s="5" t="n"/>
      <c r="W30" s="5" t="n"/>
    </row>
    <row r="31">
      <c r="A31" s="6">
        <f>INDEX($AA$5:$AA$9,2)</f>
        <v/>
      </c>
      <c r="C31" s="21" t="n">
        <v>2</v>
      </c>
      <c r="D31" s="27">
        <f>SUMPRODUCT(--($E31:$R31&lt;$C31))</f>
        <v/>
      </c>
      <c r="E31" s="27">
        <f>COUNTIF(E$12:E$27,INDEX($Z$5:$Z$9,2))</f>
        <v/>
      </c>
      <c r="F31" s="27">
        <f>COUNTIF(F$12:F$27,INDEX($Z$5:$Z$9,2))</f>
        <v/>
      </c>
      <c r="G31" s="27">
        <f>COUNTIF(G$12:G$27,INDEX($Z$5:$Z$9,2))</f>
        <v/>
      </c>
      <c r="H31" s="27">
        <f>COUNTIF(H$12:H$27,INDEX($Z$5:$Z$9,2))</f>
        <v/>
      </c>
      <c r="I31" s="27">
        <f>COUNTIF(I$12:I$27,INDEX($Z$5:$Z$9,2))</f>
        <v/>
      </c>
      <c r="J31" s="27">
        <f>COUNTIF(J$12:J$27,INDEX($Z$5:$Z$9,2))</f>
        <v/>
      </c>
      <c r="K31" s="27">
        <f>COUNTIF(K$12:K$27,INDEX($Z$5:$Z$9,2))</f>
        <v/>
      </c>
      <c r="L31" s="27">
        <f>COUNTIF(L$12:L$27,INDEX($Z$5:$Z$9,2))</f>
        <v/>
      </c>
      <c r="M31" s="27">
        <f>COUNTIF(M$12:M$27,INDEX($Z$5:$Z$9,2))</f>
        <v/>
      </c>
      <c r="N31" s="27">
        <f>COUNTIF(N$12:N$27,INDEX($Z$5:$Z$9,2))</f>
        <v/>
      </c>
      <c r="O31" s="27">
        <f>COUNTIF(O$12:O$27,INDEX($Z$5:$Z$9,2))</f>
        <v/>
      </c>
      <c r="P31" s="27">
        <f>COUNTIF(P$12:P$27,INDEX($Z$5:$Z$9,2))</f>
        <v/>
      </c>
      <c r="Q31" s="27">
        <f>COUNTIF(Q$12:Q$27,INDEX($Z$5:$Z$9,2))</f>
        <v/>
      </c>
      <c r="R31" s="27">
        <f>COUNTIF(R$12:R$27,INDEX($Z$5:$Z$9,2))</f>
        <v/>
      </c>
      <c r="S31" s="5" t="n"/>
      <c r="T31" s="5" t="n"/>
      <c r="U31" s="5" t="n"/>
      <c r="V31" s="5" t="n"/>
      <c r="W31" s="5" t="n"/>
    </row>
    <row r="32">
      <c r="A32" s="6">
        <f>INDEX($AA$5:$AA$9,3)</f>
        <v/>
      </c>
      <c r="C32" s="21" t="n">
        <v>2</v>
      </c>
      <c r="D32" s="27">
        <f>SUMPRODUCT(--($E32:$R32&lt;$C32))</f>
        <v/>
      </c>
      <c r="E32" s="27">
        <f>COUNTIF(E$12:E$27,INDEX($Z$5:$Z$9,3))</f>
        <v/>
      </c>
      <c r="F32" s="27">
        <f>COUNTIF(F$12:F$27,INDEX($Z$5:$Z$9,3))</f>
        <v/>
      </c>
      <c r="G32" s="27">
        <f>COUNTIF(G$12:G$27,INDEX($Z$5:$Z$9,3))</f>
        <v/>
      </c>
      <c r="H32" s="27">
        <f>COUNTIF(H$12:H$27,INDEX($Z$5:$Z$9,3))</f>
        <v/>
      </c>
      <c r="I32" s="27">
        <f>COUNTIF(I$12:I$27,INDEX($Z$5:$Z$9,3))</f>
        <v/>
      </c>
      <c r="J32" s="27">
        <f>COUNTIF(J$12:J$27,INDEX($Z$5:$Z$9,3))</f>
        <v/>
      </c>
      <c r="K32" s="27">
        <f>COUNTIF(K$12:K$27,INDEX($Z$5:$Z$9,3))</f>
        <v/>
      </c>
      <c r="L32" s="27">
        <f>COUNTIF(L$12:L$27,INDEX($Z$5:$Z$9,3))</f>
        <v/>
      </c>
      <c r="M32" s="27">
        <f>COUNTIF(M$12:M$27,INDEX($Z$5:$Z$9,3))</f>
        <v/>
      </c>
      <c r="N32" s="27">
        <f>COUNTIF(N$12:N$27,INDEX($Z$5:$Z$9,3))</f>
        <v/>
      </c>
      <c r="O32" s="27">
        <f>COUNTIF(O$12:O$27,INDEX($Z$5:$Z$9,3))</f>
        <v/>
      </c>
      <c r="P32" s="27">
        <f>COUNTIF(P$12:P$27,INDEX($Z$5:$Z$9,3))</f>
        <v/>
      </c>
      <c r="Q32" s="27">
        <f>COUNTIF(Q$12:Q$27,INDEX($Z$5:$Z$9,3))</f>
        <v/>
      </c>
      <c r="R32" s="27">
        <f>COUNTIF(R$12:R$27,INDEX($Z$5:$Z$9,3))</f>
        <v/>
      </c>
      <c r="S32" s="5" t="n"/>
      <c r="T32" s="5" t="n"/>
      <c r="U32" s="5" t="n"/>
      <c r="V32" s="5" t="n"/>
      <c r="W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  <c r="V59" s="5" t="n"/>
      <c r="W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  <c r="V60" s="5" t="n"/>
      <c r="W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  <c r="T61" s="5" t="n"/>
      <c r="U61" s="5" t="n"/>
      <c r="V61" s="5" t="n"/>
      <c r="W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  <c r="T62" s="5" t="n"/>
      <c r="U62" s="5" t="n"/>
      <c r="V62" s="5" t="n"/>
      <c r="W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  <c r="T63" s="5" t="n"/>
      <c r="U63" s="5" t="n"/>
      <c r="V63" s="5" t="n"/>
      <c r="W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  <c r="T64" s="5" t="n"/>
      <c r="U64" s="5" t="n"/>
      <c r="V64" s="5" t="n"/>
      <c r="W64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2">
    <mergeCell ref="A30:B30"/>
    <mergeCell ref="Q5:S5"/>
    <mergeCell ref="Q4:S4"/>
    <mergeCell ref="N5:P5"/>
    <mergeCell ref="D7:F7"/>
    <mergeCell ref="A1:W1"/>
    <mergeCell ref="A5:C5"/>
    <mergeCell ref="D4:F4"/>
    <mergeCell ref="A4:C4"/>
    <mergeCell ref="K4:M4"/>
    <mergeCell ref="H5:J5"/>
    <mergeCell ref="A3:W3"/>
    <mergeCell ref="A32:B32"/>
    <mergeCell ref="N4:P4"/>
    <mergeCell ref="A29:B29"/>
    <mergeCell ref="T5:V5"/>
    <mergeCell ref="K5:M5"/>
    <mergeCell ref="A6:C6"/>
    <mergeCell ref="H4:J4"/>
    <mergeCell ref="T4:V4"/>
    <mergeCell ref="A7:C7"/>
    <mergeCell ref="A31:B31"/>
  </mergeCells>
  <conditionalFormatting sqref="E12:R27">
    <cfRule type="expression" priority="1" dxfId="0">
      <formula>E12=INDEX($Z$5:$Z$9,1)</formula>
    </cfRule>
    <cfRule type="expression" priority="2" dxfId="1">
      <formula>E12=INDEX($Z$5:$Z$9,2)</formula>
    </cfRule>
    <cfRule type="expression" priority="3" dxfId="2">
      <formula>E12=INDEX($Z$5:$Z$9,3)</formula>
    </cfRule>
    <cfRule type="expression" priority="4" dxfId="3">
      <formula>E12=INDEX($Z$5:$Z$9,4)</formula>
    </cfRule>
    <cfRule type="expression" priority="5" dxfId="4">
      <formula>E12=INDEX($Z$5:$Z$9,5)</formula>
    </cfRule>
  </conditionalFormatting>
  <conditionalFormatting sqref="W12:W27">
    <cfRule type="expression" priority="6" dxfId="5">
      <formula>AND(W12&lt;&gt;"",W12&lt;&gt;"OK")</formula>
    </cfRule>
    <cfRule type="expression" priority="7" dxfId="6">
      <formula>W12="OK"</formula>
    </cfRule>
  </conditionalFormatting>
  <conditionalFormatting sqref="E30:R32">
    <cfRule type="expression" priority="8" dxfId="7">
      <formula>E30&lt;$C30</formula>
    </cfRule>
    <cfRule type="expression" priority="9" dxfId="6">
      <formula>E30&gt;=$C30</formula>
    </cfRule>
  </conditionalFormatting>
  <dataValidations count="8">
    <dataValidation sqref="AB5:AB9" showDropDown="0" showInputMessage="0" showErrorMessage="1" allowBlank="1" errorTitle="Sheetaky" error="أدخل رقمًا بين 0 و 24" type="decimal" operator="between">
      <formula1>0</formula1>
      <formula2>24</formula2>
    </dataValidation>
    <dataValidation sqref="AC5:AC9" showDropDown="0" showInputMessage="0" showErrorMessage="1" allowBlank="1" errorTitle="Sheetaky" error="أدخل رقمًا بين 0 و 1" type="whole" operator="between">
      <formula1>0</formula1>
      <formula2>1</formula2>
    </dataValidation>
    <dataValidation sqref="D4" showDropDown="0" showInputMessage="0" showErrorMessage="1" allowBlank="1" errorTitle="Sheetaky" error="أدخل تاريخًا صحيحًا" type="date" operator="greaterThan">
      <formula1>1</formula1>
    </dataValidation>
    <dataValidation sqref="D5" showDropDown="0" showInputMessage="0" showErrorMessage="1" allowBlank="1" errorTitle="Sheetaky" error="أدخل رقمًا بين 1 و 5" type="decimal" operator="between">
      <formula1>1</formula1>
      <formula2>5</formula2>
    </dataValidation>
    <dataValidation sqref="E12:R27" showDropDown="0" showInputMessage="0" showErrorMessage="1" allowBlank="1" errorTitle="Sheetaky" error="اختر قيمة من القائمة" type="list">
      <formula1>=$Z$5:$Z$9</formula1>
    </dataValidation>
    <dataValidation sqref="C12:C27" showDropDown="0" showInputMessage="0" showErrorMessage="1" allowBlank="1" errorTitle="Sheetaky" error="أدخل رقمًا بين 0 و 100" type="whole" operator="between">
      <formula1>0</formula1>
      <formula2>100</formula2>
    </dataValidation>
    <dataValidation sqref="D12:D27" showDropDown="0" showInputMessage="0" showErrorMessage="1" allowBlank="1" errorTitle="Sheetaky" error="أدخل رقمًا بين 0 و 10000" type="decimal" operator="between">
      <formula1>0</formula1>
      <formula2>10000</formula2>
    </dataValidation>
    <dataValidation sqref="C30:C32" showDropDown="0" showInputMessage="0" showErrorMessage="1" allowBlank="1" errorTitle="Sheetaky" error="أدخل رقمًا بين 0 و 100" type="whole" operator="between">
      <formula1>0</formula1>
      <formula2>100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9C46A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3" t="inlineStr">
        <is>
          <t>دليل استخدام: جدول الورديات</t>
        </is>
      </c>
      <c r="B1" s="2" t="n"/>
    </row>
    <row r="2" ht="18" customHeight="1">
      <c r="A2" s="34" t="inlineStr">
        <is>
          <t>Sheetaky.com · شيتات إكسل جاهزة بالعربي والإنجليزي</t>
        </is>
      </c>
      <c r="B2" s="35" t="n"/>
    </row>
    <row r="4" ht="22" customHeight="1">
      <c r="A4" s="36" t="inlineStr">
        <is>
          <t>ما هذا الشيت؟</t>
        </is>
      </c>
      <c r="B4" s="37" t="n"/>
    </row>
    <row r="5" ht="30" customHeight="1">
      <c r="A5" s="38" t="inlineStr">
        <is>
          <t>جدول ورديات لأسبوعين: اختر رمز الوردية لكل موظف في كل يوم، فيحسب الشيت ساعاته وإضافيه وتكلفته ويفحص تغطية كل وردية ومخالفات الراحة.</t>
        </is>
      </c>
    </row>
    <row r="7" ht="22" customHeight="1">
      <c r="A7" s="36" t="inlineStr">
        <is>
          <t>خطوات الاستخدام</t>
        </is>
      </c>
      <c r="B7" s="37" t="n"/>
    </row>
    <row r="8" ht="20" customHeight="1">
      <c r="A8" s="30" t="n">
        <v>1</v>
      </c>
      <c r="B8" s="38" t="inlineStr">
        <is>
          <t>اكتب أول يوم في الجدول وعدّل رموز الورديات وساعاتها في القائمة اليمنى.</t>
        </is>
      </c>
    </row>
    <row r="9" ht="20" customHeight="1">
      <c r="A9" s="30" t="n">
        <v>2</v>
      </c>
      <c r="B9" s="38" t="inlineStr">
        <is>
          <t>اكتب الموظفين وساعات العقد الأسبوعية وأجر الساعة.</t>
        </is>
      </c>
    </row>
    <row r="10" ht="20" customHeight="1">
      <c r="A10" s="30" t="n">
        <v>3</v>
      </c>
      <c r="B10" s="38" t="inlineStr">
        <is>
          <t>اختر الوردية من القائمة لكل خلية يوم.</t>
        </is>
      </c>
    </row>
    <row r="11" ht="20" customHeight="1">
      <c r="A11" s="30" t="n">
        <v>4</v>
      </c>
      <c r="B11" s="38" t="inlineStr">
        <is>
          <t>راجع الخلايا الحمراء في التغطية وحالة كل موظف.</t>
        </is>
      </c>
    </row>
    <row r="13" ht="22" customHeight="1">
      <c r="A13" s="36" t="inlineStr">
        <is>
          <t>دليل الألوان</t>
        </is>
      </c>
      <c r="B13" s="37" t="n"/>
    </row>
    <row r="14">
      <c r="A14" s="26" t="inlineStr"/>
      <c r="B14" s="38" t="inlineStr">
        <is>
          <t>خلية إدخال: اكتب أو اختر قيمتك هنا (خط أزرق على خلفية صفراء).</t>
        </is>
      </c>
    </row>
    <row r="15">
      <c r="A15" s="39" t="inlineStr"/>
      <c r="B15" s="38" t="inlineStr">
        <is>
          <t>خلية محسوبة: معادلة تلقائية، محمية من المسح بالخطأ.</t>
        </is>
      </c>
    </row>
    <row r="16">
      <c r="A16" s="40" t="inlineStr"/>
      <c r="B16" s="38" t="inlineStr">
        <is>
          <t>عناوين الجداول والأقسام.</t>
        </is>
      </c>
    </row>
    <row r="18" ht="22" customHeight="1">
      <c r="A18" s="36" t="inlineStr">
        <is>
          <t>ملاحظات مهمة</t>
        </is>
      </c>
      <c r="B18" s="37" t="n"/>
    </row>
    <row r="19" ht="20" customHeight="1">
      <c r="A19" s="41" t="inlineStr">
        <is>
          <t>•</t>
        </is>
      </c>
      <c r="B19" s="42" t="inlineStr">
        <is>
          <t>الإضافي = ساعات الجدول − (ساعات العقد الأسبوعية × عدد الأسابيع).</t>
        </is>
      </c>
    </row>
    <row r="20" ht="20" customHeight="1">
      <c r="A20" s="41" t="inlineStr">
        <is>
          <t>•</t>
        </is>
      </c>
      <c r="B20" s="42" t="inlineStr">
        <is>
          <t>التكلفة = العادي × الأجر + الإضافي × الأجر × المعامل.</t>
        </is>
      </c>
    </row>
    <row r="21" ht="20" customHeight="1">
      <c r="A21" s="41" t="inlineStr">
        <is>
          <t>•</t>
        </is>
      </c>
      <c r="B21" s="42" t="inlineStr">
        <is>
          <t>مخالفة الراحة: وردية ليلية يليها صباحية في اليوم التالي.</t>
        </is>
      </c>
    </row>
    <row r="22" ht="20" customHeight="1">
      <c r="A22" s="41" t="inlineStr">
        <is>
          <t>•</t>
        </is>
      </c>
      <c r="B22" s="42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1" t="inlineStr">
        <is>
          <t>•</t>
        </is>
      </c>
      <c r="B23" s="42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1" t="inlineStr">
        <is>
          <t>•</t>
        </is>
      </c>
      <c r="B24" s="42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SHF</dc:title>
  <dcterms:created xmlns:dcterms="http://purl.org/dc/terms/" xmlns:xsi="http://www.w3.org/2001/XMLSchema-instance" xsi:type="dcterms:W3CDTF">2026-10-23T13:45:28Z</dcterms:created>
  <dcterms:modified xmlns:dcterms="http://purl.org/dc/terms/" xmlns:xsi="http://www.w3.org/2001/XMLSchema-instance" xsi:type="dcterms:W3CDTF">2026-10-23T13:45:28Z</dcterms:modified>
</cp:coreProperties>
</file>