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ROI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;[Red]-#,##0"/>
    <numFmt numFmtId="166" formatCode="0.0%;[Red]-0.0%"/>
    <numFmt numFmtId="167" formatCode="0.0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7B7469"/>
      <sz val="9"/>
    </font>
    <font>
      <name val="Tahoma"/>
      <b val="1"/>
      <color rgb="0024221F"/>
      <sz val="11"/>
    </font>
    <font>
      <name val="Tahoma"/>
      <b val="1"/>
      <color rgb="002B2824"/>
      <sz val="10"/>
    </font>
    <font>
      <name val="Tahoma"/>
      <color rgb="001F4FB5"/>
      <sz val="10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FFFFFF"/>
      <sz val="10"/>
    </font>
    <font>
      <name val="Tahoma"/>
      <color rgb="002B2824"/>
      <sz val="10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D9833F"/>
      <sz val="10"/>
    </font>
  </fonts>
  <fills count="9">
    <fill>
      <patternFill/>
    </fill>
    <fill>
      <patternFill patternType="gray125"/>
    </fill>
    <fill>
      <patternFill patternType="solid">
        <fgColor rgb="00F5F1EB"/>
      </patternFill>
    </fill>
    <fill>
      <patternFill patternType="solid">
        <fgColor rgb="003D3A35"/>
      </patternFill>
    </fill>
    <fill>
      <patternFill patternType="solid">
        <fgColor rgb="00D9833F"/>
      </patternFill>
    </fill>
    <fill>
      <patternFill patternType="solid">
        <fgColor rgb="00E6DFD3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24221F"/>
      </patternFill>
    </fill>
  </fills>
  <borders count="4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top style="medium">
        <color rgb="00D9833F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4" fillId="2" borderId="1" applyAlignment="1" pivotButton="0" quotePrefix="0" xfId="0">
      <alignment horizontal="left" vertical="center" wrapText="1" readingOrder="1"/>
    </xf>
    <xf numFmtId="3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3" fontId="7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9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10" fontId="5" fillId="6" borderId="1" applyAlignment="1" applyProtection="1" pivotButton="0" quotePrefix="0" xfId="0">
      <alignment horizontal="center" vertical="center" wrapText="1" readingOrder="1"/>
      <protection locked="0" hidden="0"/>
    </xf>
    <xf numFmtId="10" fontId="9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7" fillId="7" borderId="3" applyAlignment="1" pivotButton="0" quotePrefix="0" xfId="0">
      <alignment horizontal="center" vertical="center" wrapText="1" readingOrder="1"/>
    </xf>
    <xf numFmtId="166" fontId="9" fillId="3" borderId="3" applyAlignment="1" pivotButton="0" quotePrefix="0" xfId="0">
      <alignment horizontal="center" vertical="center" wrapText="1" readingOrder="1"/>
    </xf>
    <xf numFmtId="167" fontId="7" fillId="7" borderId="3" applyAlignment="1" pivotButton="0" quotePrefix="0" xfId="0">
      <alignment horizontal="center" vertical="center" wrapText="1" readingOrder="1"/>
    </xf>
    <xf numFmtId="0" fontId="10" fillId="3" borderId="1" applyAlignment="1" pivotButton="0" quotePrefix="0" xfId="0">
      <alignment horizontal="center" vertical="center" wrapText="1" readingOrder="1"/>
    </xf>
    <xf numFmtId="1" fontId="4" fillId="2" borderId="1" applyAlignment="1" pivotButton="0" quotePrefix="0" xfId="0">
      <alignment horizontal="left" vertical="center" wrapText="1" readingOrder="1"/>
    </xf>
    <xf numFmtId="3" fontId="11" fillId="7" borderId="1" applyAlignment="1" pivotButton="0" quotePrefix="0" xfId="0">
      <alignment horizontal="center" vertical="center" wrapText="1" readingOrder="1"/>
    </xf>
    <xf numFmtId="165" fontId="11" fillId="7" borderId="1" applyAlignment="1" pivotButton="0" quotePrefix="0" xfId="0">
      <alignment horizontal="center" vertical="center" wrapText="1" readingOrder="1"/>
    </xf>
    <xf numFmtId="165" fontId="4" fillId="7" borderId="1" applyAlignment="1" pivotButton="0" quotePrefix="0" xfId="0">
      <alignment horizontal="center" vertical="center" wrapText="1" readingOrder="1"/>
    </xf>
    <xf numFmtId="0" fontId="2" fillId="0" borderId="0" applyAlignment="1" pivotButton="0" quotePrefix="0" xfId="0">
      <alignment horizontal="left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11" fillId="0" borderId="1" applyAlignment="1" pivotButton="0" quotePrefix="0" xfId="0">
      <alignment horizontal="left" vertical="center" wrapText="1" readingOrder="1"/>
    </xf>
    <xf numFmtId="0" fontId="10" fillId="3" borderId="1" applyAlignment="1" pivotButton="0" quotePrefix="0" xfId="0">
      <alignment horizontal="left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0" fontId="11" fillId="7" borderId="1" applyAlignment="1" pivotButton="0" quotePrefix="0" xfId="0">
      <alignment horizontal="left" vertical="center" wrapText="1" readingOrder="1"/>
    </xf>
    <xf numFmtId="0" fontId="11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11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Tahoma"/>
        <color rgb="008B1A1A"/>
      </font>
      <fill>
        <patternFill patternType="solid">
          <fgColor rgb="00F8C9C9"/>
        </patternFill>
      </fill>
    </dxf>
    <dxf>
      <font>
        <name val="Tahoma"/>
        <color rgb="003B5A1F"/>
      </font>
      <fill>
        <patternFill patternType="solid">
          <fgColor rgb="00DDEE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gain over 10 years</a:t>
            </a:r>
          </a:p>
        </rich>
      </tx>
    </title>
    <plotArea>
      <lineChart>
        <grouping val="standard"/>
        <ser>
          <idx val="0"/>
          <order val="0"/>
          <tx>
            <strRef>
              <f>'Rental ROI'!H23</f>
            </strRef>
          </tx>
          <spPr>
            <a:ln xmlns:a="http://schemas.openxmlformats.org/drawingml/2006/main" w="32000">
              <a:solidFill>
                <a:srgbClr val="D9833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'Rental ROI'!$A$24:$A$33</f>
            </numRef>
          </cat>
          <val>
            <numRef>
              <f>'Rental ROI'!$H$24:$H$33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H52"/>
  <sheetViews>
    <sheetView showGridLines="0" rightToLeft="0" zoomScale="10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3" customWidth="1" min="3" max="3"/>
    <col width="9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40" customHeight="1">
      <c r="A1" s="1" t="inlineStr">
        <is>
          <t>Rental Property ROI Calculator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Rental yield, cash flow, cash-on-cash return and a 10-year projection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6" t="inlineStr">
        <is>
          <t>1 — Purchase &amp; financing</t>
        </is>
      </c>
      <c r="B5" s="7" t="n"/>
      <c r="C5" s="5" t="n"/>
      <c r="D5" s="6" t="inlineStr">
        <is>
          <t>3 — Results</t>
        </is>
      </c>
      <c r="E5" s="7" t="n"/>
      <c r="F5" s="7" t="n"/>
      <c r="G5" s="7" t="n"/>
      <c r="H5" s="7" t="n"/>
    </row>
    <row r="6" ht="18" customHeight="1">
      <c r="A6" s="8" t="inlineStr">
        <is>
          <t>Purchase price</t>
        </is>
      </c>
      <c r="B6" s="9" t="n">
        <v>900000</v>
      </c>
      <c r="C6" s="5" t="n"/>
      <c r="D6" s="10" t="inlineStr">
        <is>
          <t>Cash invested</t>
        </is>
      </c>
      <c r="E6" s="11" t="n"/>
      <c r="F6" s="10" t="inlineStr">
        <is>
          <t>Monthly payment</t>
        </is>
      </c>
      <c r="G6" s="11" t="n"/>
      <c r="H6" s="11" t="n"/>
    </row>
    <row r="7" ht="34" customHeight="1">
      <c r="A7" s="8" t="inlineStr">
        <is>
          <t>Closing costs (% of price)</t>
        </is>
      </c>
      <c r="B7" s="12" t="n">
        <v>0.03</v>
      </c>
      <c r="C7" s="5" t="n"/>
      <c r="D7" s="13">
        <f>($B$6*$B$9+$B$6*$B$7+$B$8)</f>
        <v/>
      </c>
      <c r="E7" s="14" t="n"/>
      <c r="F7" s="13">
        <f>IFERROR(-PMT($B$10/12,$B$11*12,($B$6*(1-$B$9))),0)</f>
        <v/>
      </c>
      <c r="G7" s="14" t="n"/>
      <c r="H7" s="14" t="n"/>
    </row>
    <row r="8">
      <c r="A8" s="8" t="inlineStr">
        <is>
          <t>Renovation</t>
        </is>
      </c>
      <c r="B8" s="9" t="n">
        <v>40000</v>
      </c>
      <c r="C8" s="5" t="n"/>
      <c r="D8" s="5" t="n"/>
      <c r="E8" s="5" t="n"/>
      <c r="F8" s="5" t="n"/>
      <c r="G8" s="5" t="n"/>
      <c r="H8" s="5" t="n"/>
    </row>
    <row r="9" ht="18" customHeight="1">
      <c r="A9" s="8" t="inlineStr">
        <is>
          <t>Down payment (%)</t>
        </is>
      </c>
      <c r="B9" s="15" t="n">
        <v>0.3</v>
      </c>
      <c r="C9" s="5" t="n"/>
      <c r="D9" s="16" t="inlineStr">
        <is>
          <t>Gross yield</t>
        </is>
      </c>
      <c r="E9" s="17" t="n"/>
      <c r="F9" s="16" t="inlineStr">
        <is>
          <t>Net yield (cap rate)</t>
        </is>
      </c>
      <c r="G9" s="17" t="n"/>
      <c r="H9" s="17" t="n"/>
    </row>
    <row r="10" ht="34" customHeight="1">
      <c r="A10" s="8" t="inlineStr">
        <is>
          <t>Annual finance rate</t>
        </is>
      </c>
      <c r="B10" s="18" t="n">
        <v>0.055</v>
      </c>
      <c r="C10" s="5" t="n"/>
      <c r="D10" s="19">
        <f>IF($B$6=0,0,$B$14*12/$B$6)</f>
        <v/>
      </c>
      <c r="E10" s="20" t="n"/>
      <c r="F10" s="19">
        <f>IF($B$6=0,0,(($B$14*12*(1-$B$15))-($B$14*12*$B$16+$B$17+$B$18))/$B$6)</f>
        <v/>
      </c>
      <c r="G10" s="20" t="n"/>
      <c r="H10" s="20" t="n"/>
    </row>
    <row r="11">
      <c r="A11" s="8" t="inlineStr">
        <is>
          <t>Loan term (years)</t>
        </is>
      </c>
      <c r="B11" s="21" t="n">
        <v>25</v>
      </c>
      <c r="C11" s="5" t="n"/>
      <c r="D11" s="5" t="n"/>
      <c r="E11" s="5" t="n"/>
      <c r="F11" s="5" t="n"/>
      <c r="G11" s="5" t="n"/>
      <c r="H11" s="5" t="n"/>
    </row>
    <row r="12" ht="18" customHeight="1">
      <c r="A12" s="5" t="n"/>
      <c r="B12" s="5" t="n"/>
      <c r="C12" s="5" t="n"/>
      <c r="D12" s="10" t="inlineStr">
        <is>
          <t>Annual cash flow</t>
        </is>
      </c>
      <c r="E12" s="11" t="n"/>
      <c r="F12" s="16" t="inlineStr">
        <is>
          <t>Cash-on-cash return</t>
        </is>
      </c>
      <c r="G12" s="17" t="n"/>
      <c r="H12" s="17" t="n"/>
    </row>
    <row r="13" ht="34" customHeight="1">
      <c r="A13" s="6" t="inlineStr">
        <is>
          <t>2 — Income &amp; expenses</t>
        </is>
      </c>
      <c r="B13" s="7" t="n"/>
      <c r="C13" s="5" t="n"/>
      <c r="D13" s="22">
        <f>((($B$14*12*(1-$B$15))-($B$14*12*$B$16+$B$17+$B$18))-IFERROR(-PMT($B$10/12,$B$11*12,($B$6*(1-$B$9))),0)*12)</f>
        <v/>
      </c>
      <c r="E13" s="14" t="n"/>
      <c r="F13" s="23">
        <f>IF(($B$6*$B$9+$B$6*$B$7+$B$8)=0,0,((($B$14*12*(1-$B$15))-($B$14*12*$B$16+$B$17+$B$18))-IFERROR(-PMT($B$10/12,$B$11*12,($B$6*(1-$B$9))),0)*12)/($B$6*$B$9+$B$6*$B$7+$B$8))</f>
        <v/>
      </c>
      <c r="G13" s="20" t="n"/>
      <c r="H13" s="20" t="n"/>
    </row>
    <row r="14">
      <c r="A14" s="8" t="inlineStr">
        <is>
          <t>Monthly rent</t>
        </is>
      </c>
      <c r="B14" s="9" t="n">
        <v>6200</v>
      </c>
      <c r="C14" s="5" t="n"/>
      <c r="D14" s="5" t="n"/>
      <c r="E14" s="5" t="n"/>
      <c r="F14" s="5" t="n"/>
      <c r="G14" s="5" t="n"/>
      <c r="H14" s="5" t="n"/>
    </row>
    <row r="15" ht="18" customHeight="1">
      <c r="A15" s="8" t="inlineStr">
        <is>
          <t>Vacancy rate</t>
        </is>
      </c>
      <c r="B15" s="15" t="n">
        <v>0.08</v>
      </c>
      <c r="C15" s="5" t="n"/>
      <c r="D15" s="10" t="inlineStr">
        <is>
          <t>Monthly cash flow</t>
        </is>
      </c>
      <c r="E15" s="11" t="n"/>
      <c r="F15" s="10" t="inlineStr">
        <is>
          <t>Payback (years)</t>
        </is>
      </c>
      <c r="G15" s="11" t="n"/>
      <c r="H15" s="11" t="n"/>
    </row>
    <row r="16" ht="34" customHeight="1">
      <c r="A16" s="8" t="inlineStr">
        <is>
          <t>Maintenance &amp; management (% of rent)</t>
        </is>
      </c>
      <c r="B16" s="15" t="n">
        <v>0.07000000000000001</v>
      </c>
      <c r="C16" s="5" t="n"/>
      <c r="D16" s="22">
        <f>((($B$14*12*(1-$B$15))-($B$14*12*$B$16+$B$17+$B$18))-IFERROR(-PMT($B$10/12,$B$11*12,($B$6*(1-$B$9))),0)*12)/12</f>
        <v/>
      </c>
      <c r="E16" s="14" t="n"/>
      <c r="F16" s="24">
        <f>IF(((($B$14*12*(1-$B$15))-($B$14*12*$B$16+$B$17+$B$18))-IFERROR(-PMT($B$10/12,$B$11*12,($B$6*(1-$B$9))),0)*12)&lt;=0,"-",($B$6*$B$9+$B$6*$B$7+$B$8)/((($B$14*12*(1-$B$15))-($B$14*12*$B$16+$B$17+$B$18))-IFERROR(-PMT($B$10/12,$B$11*12,($B$6*(1-$B$9))),0)*12))</f>
        <v/>
      </c>
      <c r="G16" s="14" t="n"/>
      <c r="H16" s="14" t="n"/>
    </row>
    <row r="17">
      <c r="A17" s="8" t="inlineStr">
        <is>
          <t>Annual fees &amp; taxes</t>
        </is>
      </c>
      <c r="B17" s="9" t="n">
        <v>2000</v>
      </c>
      <c r="C17" s="5" t="n"/>
      <c r="D17" s="5" t="n"/>
      <c r="E17" s="5" t="n"/>
      <c r="F17" s="5" t="n"/>
      <c r="G17" s="5" t="n"/>
      <c r="H17" s="5" t="n"/>
    </row>
    <row r="18">
      <c r="A18" s="8" t="inlineStr">
        <is>
          <t>Annual insurance</t>
        </is>
      </c>
      <c r="B18" s="9" t="n">
        <v>1800</v>
      </c>
      <c r="C18" s="5" t="n"/>
      <c r="D18" s="5" t="n"/>
      <c r="E18" s="5" t="n"/>
      <c r="F18" s="5" t="n"/>
      <c r="G18" s="5" t="n"/>
      <c r="H18" s="5" t="n"/>
    </row>
    <row r="19">
      <c r="A19" s="8" t="inlineStr">
        <is>
          <t>Annual rent growth</t>
        </is>
      </c>
      <c r="B19" s="12" t="n">
        <v>0.03</v>
      </c>
      <c r="C19" s="5" t="n"/>
      <c r="D19" s="5" t="n"/>
      <c r="E19" s="5" t="n"/>
      <c r="F19" s="5" t="n"/>
      <c r="G19" s="5" t="n"/>
      <c r="H19" s="5" t="n"/>
    </row>
    <row r="20">
      <c r="A20" s="8" t="inlineStr">
        <is>
          <t>Annual value growth</t>
        </is>
      </c>
      <c r="B20" s="12" t="n">
        <v>0.03</v>
      </c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6" t="inlineStr">
        <is>
          <t>4 — 10-year projection</t>
        </is>
      </c>
      <c r="B22" s="7" t="n"/>
      <c r="C22" s="7" t="n"/>
      <c r="D22" s="7" t="n"/>
      <c r="E22" s="7" t="n"/>
      <c r="F22" s="7" t="n"/>
      <c r="G22" s="7" t="n"/>
      <c r="H22" s="7" t="n"/>
    </row>
    <row r="23" ht="30" customHeight="1">
      <c r="A23" s="25" t="inlineStr">
        <is>
          <t>Year</t>
        </is>
      </c>
      <c r="B23" s="25" t="inlineStr">
        <is>
          <t>Property value</t>
        </is>
      </c>
      <c r="C23" s="5" t="n"/>
      <c r="D23" s="5" t="n"/>
      <c r="E23" s="25" t="inlineStr">
        <is>
          <t>Loan balance</t>
        </is>
      </c>
      <c r="F23" s="25" t="inlineStr">
        <is>
          <t>Equity</t>
        </is>
      </c>
      <c r="G23" s="25" t="inlineStr">
        <is>
          <t>Year cash flow</t>
        </is>
      </c>
      <c r="H23" s="25" t="inlineStr">
        <is>
          <t>Total gain</t>
        </is>
      </c>
    </row>
    <row r="24">
      <c r="A24" s="26" t="n">
        <v>1</v>
      </c>
      <c r="B24" s="27">
        <f>$B$6*(1+$B$20)^1</f>
        <v/>
      </c>
      <c r="C24" s="5" t="n"/>
      <c r="D24" s="5" t="n"/>
      <c r="E24" s="27">
        <f>MAX(0,($B$6*(1-$B$9))*(1+($B$10/12))^(1*12)-IFERROR(-PMT($B$10/12,$B$11*12,($B$6*(1-$B$9))),0)*((1+($B$10/12))^(1*12)-1)/($B$10/12))</f>
        <v/>
      </c>
      <c r="F24" s="27">
        <f>B24-E24</f>
        <v/>
      </c>
      <c r="G24" s="28">
        <f>(($B$14*12*(1-$B$15))-($B$14*12*$B$16+$B$17+$B$18))*(1+$B$19)^(1-1)-IFERROR(-PMT($B$10/12,$B$11*12,($B$6*(1-$B$9))),0)*12</f>
        <v/>
      </c>
      <c r="H24" s="29">
        <f>F24+SUM($G$24:G24)-($B$6*$B$9+$B$6*$B$7+$B$8)</f>
        <v/>
      </c>
    </row>
    <row r="25">
      <c r="A25" s="26" t="n">
        <v>2</v>
      </c>
      <c r="B25" s="27">
        <f>$B$6*(1+$B$20)^2</f>
        <v/>
      </c>
      <c r="C25" s="5" t="n"/>
      <c r="D25" s="5" t="n"/>
      <c r="E25" s="27">
        <f>MAX(0,($B$6*(1-$B$9))*(1+($B$10/12))^(2*12)-IFERROR(-PMT($B$10/12,$B$11*12,($B$6*(1-$B$9))),0)*((1+($B$10/12))^(2*12)-1)/($B$10/12))</f>
        <v/>
      </c>
      <c r="F25" s="27">
        <f>B25-E25</f>
        <v/>
      </c>
      <c r="G25" s="28">
        <f>(($B$14*12*(1-$B$15))-($B$14*12*$B$16+$B$17+$B$18))*(1+$B$19)^(2-1)-IFERROR(-PMT($B$10/12,$B$11*12,($B$6*(1-$B$9))),0)*12</f>
        <v/>
      </c>
      <c r="H25" s="29">
        <f>F25+SUM($G$24:G25)-($B$6*$B$9+$B$6*$B$7+$B$8)</f>
        <v/>
      </c>
    </row>
    <row r="26">
      <c r="A26" s="26" t="n">
        <v>3</v>
      </c>
      <c r="B26" s="27">
        <f>$B$6*(1+$B$20)^3</f>
        <v/>
      </c>
      <c r="C26" s="5" t="n"/>
      <c r="D26" s="5" t="n"/>
      <c r="E26" s="27">
        <f>MAX(0,($B$6*(1-$B$9))*(1+($B$10/12))^(3*12)-IFERROR(-PMT($B$10/12,$B$11*12,($B$6*(1-$B$9))),0)*((1+($B$10/12))^(3*12)-1)/($B$10/12))</f>
        <v/>
      </c>
      <c r="F26" s="27">
        <f>B26-E26</f>
        <v/>
      </c>
      <c r="G26" s="28">
        <f>(($B$14*12*(1-$B$15))-($B$14*12*$B$16+$B$17+$B$18))*(1+$B$19)^(3-1)-IFERROR(-PMT($B$10/12,$B$11*12,($B$6*(1-$B$9))),0)*12</f>
        <v/>
      </c>
      <c r="H26" s="29">
        <f>F26+SUM($G$24:G26)-($B$6*$B$9+$B$6*$B$7+$B$8)</f>
        <v/>
      </c>
    </row>
    <row r="27">
      <c r="A27" s="26" t="n">
        <v>4</v>
      </c>
      <c r="B27" s="27">
        <f>$B$6*(1+$B$20)^4</f>
        <v/>
      </c>
      <c r="C27" s="5" t="n"/>
      <c r="D27" s="5" t="n"/>
      <c r="E27" s="27">
        <f>MAX(0,($B$6*(1-$B$9))*(1+($B$10/12))^(4*12)-IFERROR(-PMT($B$10/12,$B$11*12,($B$6*(1-$B$9))),0)*((1+($B$10/12))^(4*12)-1)/($B$10/12))</f>
        <v/>
      </c>
      <c r="F27" s="27">
        <f>B27-E27</f>
        <v/>
      </c>
      <c r="G27" s="28">
        <f>(($B$14*12*(1-$B$15))-($B$14*12*$B$16+$B$17+$B$18))*(1+$B$19)^(4-1)-IFERROR(-PMT($B$10/12,$B$11*12,($B$6*(1-$B$9))),0)*12</f>
        <v/>
      </c>
      <c r="H27" s="29">
        <f>F27+SUM($G$24:G27)-($B$6*$B$9+$B$6*$B$7+$B$8)</f>
        <v/>
      </c>
    </row>
    <row r="28">
      <c r="A28" s="26" t="n">
        <v>5</v>
      </c>
      <c r="B28" s="27">
        <f>$B$6*(1+$B$20)^5</f>
        <v/>
      </c>
      <c r="C28" s="5" t="n"/>
      <c r="D28" s="5" t="n"/>
      <c r="E28" s="27">
        <f>MAX(0,($B$6*(1-$B$9))*(1+($B$10/12))^(5*12)-IFERROR(-PMT($B$10/12,$B$11*12,($B$6*(1-$B$9))),0)*((1+($B$10/12))^(5*12)-1)/($B$10/12))</f>
        <v/>
      </c>
      <c r="F28" s="27">
        <f>B28-E28</f>
        <v/>
      </c>
      <c r="G28" s="28">
        <f>(($B$14*12*(1-$B$15))-($B$14*12*$B$16+$B$17+$B$18))*(1+$B$19)^(5-1)-IFERROR(-PMT($B$10/12,$B$11*12,($B$6*(1-$B$9))),0)*12</f>
        <v/>
      </c>
      <c r="H28" s="29">
        <f>F28+SUM($G$24:G28)-($B$6*$B$9+$B$6*$B$7+$B$8)</f>
        <v/>
      </c>
    </row>
    <row r="29">
      <c r="A29" s="26" t="n">
        <v>6</v>
      </c>
      <c r="B29" s="27">
        <f>$B$6*(1+$B$20)^6</f>
        <v/>
      </c>
      <c r="C29" s="5" t="n"/>
      <c r="D29" s="5" t="n"/>
      <c r="E29" s="27">
        <f>MAX(0,($B$6*(1-$B$9))*(1+($B$10/12))^(6*12)-IFERROR(-PMT($B$10/12,$B$11*12,($B$6*(1-$B$9))),0)*((1+($B$10/12))^(6*12)-1)/($B$10/12))</f>
        <v/>
      </c>
      <c r="F29" s="27">
        <f>B29-E29</f>
        <v/>
      </c>
      <c r="G29" s="28">
        <f>(($B$14*12*(1-$B$15))-($B$14*12*$B$16+$B$17+$B$18))*(1+$B$19)^(6-1)-IFERROR(-PMT($B$10/12,$B$11*12,($B$6*(1-$B$9))),0)*12</f>
        <v/>
      </c>
      <c r="H29" s="29">
        <f>F29+SUM($G$24:G29)-($B$6*$B$9+$B$6*$B$7+$B$8)</f>
        <v/>
      </c>
    </row>
    <row r="30">
      <c r="A30" s="26" t="n">
        <v>7</v>
      </c>
      <c r="B30" s="27">
        <f>$B$6*(1+$B$20)^7</f>
        <v/>
      </c>
      <c r="C30" s="5" t="n"/>
      <c r="D30" s="5" t="n"/>
      <c r="E30" s="27">
        <f>MAX(0,($B$6*(1-$B$9))*(1+($B$10/12))^(7*12)-IFERROR(-PMT($B$10/12,$B$11*12,($B$6*(1-$B$9))),0)*((1+($B$10/12))^(7*12)-1)/($B$10/12))</f>
        <v/>
      </c>
      <c r="F30" s="27">
        <f>B30-E30</f>
        <v/>
      </c>
      <c r="G30" s="28">
        <f>(($B$14*12*(1-$B$15))-($B$14*12*$B$16+$B$17+$B$18))*(1+$B$19)^(7-1)-IFERROR(-PMT($B$10/12,$B$11*12,($B$6*(1-$B$9))),0)*12</f>
        <v/>
      </c>
      <c r="H30" s="29">
        <f>F30+SUM($G$24:G30)-($B$6*$B$9+$B$6*$B$7+$B$8)</f>
        <v/>
      </c>
    </row>
    <row r="31">
      <c r="A31" s="26" t="n">
        <v>8</v>
      </c>
      <c r="B31" s="27">
        <f>$B$6*(1+$B$20)^8</f>
        <v/>
      </c>
      <c r="C31" s="5" t="n"/>
      <c r="D31" s="5" t="n"/>
      <c r="E31" s="27">
        <f>MAX(0,($B$6*(1-$B$9))*(1+($B$10/12))^(8*12)-IFERROR(-PMT($B$10/12,$B$11*12,($B$6*(1-$B$9))),0)*((1+($B$10/12))^(8*12)-1)/($B$10/12))</f>
        <v/>
      </c>
      <c r="F31" s="27">
        <f>B31-E31</f>
        <v/>
      </c>
      <c r="G31" s="28">
        <f>(($B$14*12*(1-$B$15))-($B$14*12*$B$16+$B$17+$B$18))*(1+$B$19)^(8-1)-IFERROR(-PMT($B$10/12,$B$11*12,($B$6*(1-$B$9))),0)*12</f>
        <v/>
      </c>
      <c r="H31" s="29">
        <f>F31+SUM($G$24:G31)-($B$6*$B$9+$B$6*$B$7+$B$8)</f>
        <v/>
      </c>
    </row>
    <row r="32">
      <c r="A32" s="26" t="n">
        <v>9</v>
      </c>
      <c r="B32" s="27">
        <f>$B$6*(1+$B$20)^9</f>
        <v/>
      </c>
      <c r="C32" s="5" t="n"/>
      <c r="D32" s="5" t="n"/>
      <c r="E32" s="27">
        <f>MAX(0,($B$6*(1-$B$9))*(1+($B$10/12))^(9*12)-IFERROR(-PMT($B$10/12,$B$11*12,($B$6*(1-$B$9))),0)*((1+($B$10/12))^(9*12)-1)/($B$10/12))</f>
        <v/>
      </c>
      <c r="F32" s="27">
        <f>B32-E32</f>
        <v/>
      </c>
      <c r="G32" s="28">
        <f>(($B$14*12*(1-$B$15))-($B$14*12*$B$16+$B$17+$B$18))*(1+$B$19)^(9-1)-IFERROR(-PMT($B$10/12,$B$11*12,($B$6*(1-$B$9))),0)*12</f>
        <v/>
      </c>
      <c r="H32" s="29">
        <f>F32+SUM($G$24:G32)-($B$6*$B$9+$B$6*$B$7+$B$8)</f>
        <v/>
      </c>
    </row>
    <row r="33">
      <c r="A33" s="26" t="n">
        <v>10</v>
      </c>
      <c r="B33" s="27">
        <f>$B$6*(1+$B$20)^10</f>
        <v/>
      </c>
      <c r="C33" s="5" t="n"/>
      <c r="D33" s="5" t="n"/>
      <c r="E33" s="27">
        <f>MAX(0,($B$6*(1-$B$9))*(1+($B$10/12))^(10*12)-IFERROR(-PMT($B$10/12,$B$11*12,($B$6*(1-$B$9))),0)*((1+($B$10/12))^(10*12)-1)/($B$10/12))</f>
        <v/>
      </c>
      <c r="F33" s="27">
        <f>B33-E33</f>
        <v/>
      </c>
      <c r="G33" s="28">
        <f>(($B$14*12*(1-$B$15))-($B$14*12*$B$16+$B$17+$B$18))*(1+$B$19)^(10-1)-IFERROR(-PMT($B$10/12,$B$11*12,($B$6*(1-$B$9))),0)*12</f>
        <v/>
      </c>
      <c r="H33" s="29">
        <f>F33+SUM($G$24:G33)-($B$6*$B$9+$B$6*$B$7+$B$8)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2">
      <c r="A52" s="30" t="inlineStr">
        <is>
          <t>Estimate: excludes taxes on gains and selling costs. Prices and rents change; this is not investment advice.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3">
    <mergeCell ref="D10:E10"/>
    <mergeCell ref="A1:H1"/>
    <mergeCell ref="D6:E6"/>
    <mergeCell ref="F13:H13"/>
    <mergeCell ref="D13:E13"/>
    <mergeCell ref="F9:H9"/>
    <mergeCell ref="A3:H3"/>
    <mergeCell ref="D16:E16"/>
    <mergeCell ref="D7:E7"/>
    <mergeCell ref="A5:B5"/>
    <mergeCell ref="D9:E9"/>
    <mergeCell ref="D12:E12"/>
    <mergeCell ref="A22:H22"/>
    <mergeCell ref="F10:H10"/>
    <mergeCell ref="F16:H16"/>
    <mergeCell ref="F6:H6"/>
    <mergeCell ref="D15:E15"/>
    <mergeCell ref="A52:H52"/>
    <mergeCell ref="A13:B13"/>
    <mergeCell ref="D5:H5"/>
    <mergeCell ref="F12:H12"/>
    <mergeCell ref="F7:H7"/>
    <mergeCell ref="F15:H15"/>
  </mergeCells>
  <conditionalFormatting sqref="H24:H33">
    <cfRule type="expression" priority="1" dxfId="0">
      <formula>H24&lt;0</formula>
    </cfRule>
    <cfRule type="expression" priority="2" dxfId="1">
      <formula>H24&gt;=0</formula>
    </cfRule>
  </conditionalFormatting>
  <dataValidations count="8">
    <dataValidation sqref="B6" showDropDown="0" showInputMessage="0" showErrorMessage="1" allowBlank="1" errorTitle="Sheetaky" error="Enter a number between 0 and 10000000000.0" type="decimal" operator="between">
      <formula1>0</formula1>
      <formula2>10000000000.0</formula2>
    </dataValidation>
    <dataValidation sqref="B7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B9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0" showDropDown="0" showInputMessage="0" showErrorMessage="1" allowBlank="1" errorTitle="Sheetaky" error="Enter a number between 0.001 and 0.3" type="decimal" operator="between">
      <formula1>0.001</formula1>
      <formula2>0.3</formula2>
    </dataValidation>
    <dataValidation sqref="B11" showDropDown="0" showInputMessage="0" showErrorMessage="1" allowBlank="1" errorTitle="Sheetaky" error="Enter a number between 1 and 40" type="whole" operator="between">
      <formula1>1</formula1>
      <formula2>40</formula2>
    </dataValidation>
    <dataValidation sqref="B1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6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9:B20" showDropDown="0" showInputMessage="0" showErrorMessage="1" allowBlank="1" errorTitle="Sheetaky" error="Enter a number between -0.2 and 0.3" type="decimal" operator="between">
      <formula1>-0.2</formula1>
      <formula2>0.3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How to use: Rental ROI</t>
        </is>
      </c>
      <c r="B1" s="2" t="n"/>
    </row>
    <row r="2" ht="18" customHeight="1">
      <c r="A2" s="32" t="inlineStr">
        <is>
          <t>Sheetaky.com · Ready Excel sheets in Arabic and English</t>
        </is>
      </c>
      <c r="B2" s="33" t="n"/>
    </row>
    <row r="4" ht="22" customHeight="1">
      <c r="A4" s="34" t="inlineStr">
        <is>
          <t>What is this sheet?</t>
        </is>
      </c>
      <c r="B4" s="35" t="n"/>
    </row>
    <row r="5" ht="30" customHeight="1">
      <c r="A5" s="36" t="inlineStr">
        <is>
          <t>Estimates rental yield, cash flow, cash-on-cash return and your equity over 10 years.</t>
        </is>
      </c>
    </row>
    <row r="7" ht="22" customHeight="1">
      <c r="A7" s="34" t="inlineStr">
        <is>
          <t>Steps</t>
        </is>
      </c>
      <c r="B7" s="35" t="n"/>
    </row>
    <row r="8" ht="20" customHeight="1">
      <c r="A8" s="37" t="n">
        <v>1</v>
      </c>
      <c r="B8" s="36" t="inlineStr">
        <is>
          <t>Enter purchase price, down payment and financing.</t>
        </is>
      </c>
    </row>
    <row r="9" ht="20" customHeight="1">
      <c r="A9" s="37" t="n">
        <v>2</v>
      </c>
      <c r="B9" s="36" t="inlineStr">
        <is>
          <t>Enter rent, vacancy and annual expenses.</t>
        </is>
      </c>
    </row>
    <row r="10" ht="20" customHeight="1">
      <c r="A10" s="37" t="n">
        <v>3</v>
      </c>
      <c r="B10" s="36" t="inlineStr">
        <is>
          <t>Read gross and net yield and cash flow.</t>
        </is>
      </c>
    </row>
    <row r="11" ht="20" customHeight="1">
      <c r="A11" s="37" t="n">
        <v>4</v>
      </c>
      <c r="B11" s="36" t="inlineStr">
        <is>
          <t>Test scenarios: lower rent or higher vacancy.</t>
        </is>
      </c>
    </row>
    <row r="13" ht="22" customHeight="1">
      <c r="A13" s="34" t="inlineStr">
        <is>
          <t>Color legend</t>
        </is>
      </c>
      <c r="B13" s="35" t="n"/>
    </row>
    <row r="14">
      <c r="A14" s="38" t="inlineStr"/>
      <c r="B14" s="36" t="inlineStr">
        <is>
          <t>Input cell: type or choose your value here (blue text on yellow).</t>
        </is>
      </c>
    </row>
    <row r="15">
      <c r="A15" s="39" t="inlineStr"/>
      <c r="B15" s="36" t="inlineStr">
        <is>
          <t>Calculated cell: automatic formula, protected from accidental edits.</t>
        </is>
      </c>
    </row>
    <row r="16">
      <c r="A16" s="40" t="inlineStr"/>
      <c r="B16" s="36" t="inlineStr">
        <is>
          <t>Table and section headers.</t>
        </is>
      </c>
    </row>
    <row r="18" ht="22" customHeight="1">
      <c r="A18" s="34" t="inlineStr">
        <is>
          <t>Important notes</t>
        </is>
      </c>
      <c r="B18" s="35" t="n"/>
    </row>
    <row r="19" ht="20" customHeight="1">
      <c r="A19" s="41" t="inlineStr">
        <is>
          <t>•</t>
        </is>
      </c>
      <c r="B19" s="42" t="inlineStr">
        <is>
          <t>Figures are estimates and exclude gains tax and selling costs. Not investment advice.</t>
        </is>
      </c>
    </row>
    <row r="20" ht="20" customHeight="1">
      <c r="A20" s="41" t="inlineStr">
        <is>
          <t>•</t>
        </is>
      </c>
      <c r="B20" s="42" t="inlineStr">
        <is>
          <t>Data shown is an illustration.</t>
        </is>
      </c>
    </row>
    <row r="21" ht="30" customHeight="1">
      <c r="A21" s="41" t="inlineStr">
        <is>
          <t>•</t>
        </is>
      </c>
      <c r="B21" s="42" t="inlineStr">
        <is>
          <t>Sheets are protected without a password to keep formulas safe. To unprotect: Review → Unprotect Sheet.</t>
        </is>
      </c>
    </row>
    <row r="22" ht="20" customHeight="1">
      <c r="A22" s="41" t="inlineStr">
        <is>
          <t>•</t>
        </is>
      </c>
      <c r="B22" s="42" t="inlineStr">
        <is>
          <t>The data shown is a worked example. Clear it and type your own data in the yellow cells only.</t>
        </is>
      </c>
    </row>
    <row r="23" ht="20" customHeight="1">
      <c r="A23" s="41" t="inlineStr">
        <is>
          <t>•</t>
        </is>
      </c>
      <c r="B23" s="4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RNT</dc:title>
  <dcterms:created xmlns:dcterms="http://purl.org/dc/terms/" xmlns:xsi="http://www.w3.org/2001/XMLSchema-instance" xsi:type="dcterms:W3CDTF">2026-10-23T09:31:12Z</dcterms:created>
  <dcterms:modified xmlns:dcterms="http://purl.org/dc/terms/" xmlns:xsi="http://www.w3.org/2001/XMLSchema-instance" xsi:type="dcterms:W3CDTF">2026-10-23T09:31:12Z</dcterms:modified>
</cp:coreProperties>
</file>