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egister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;"/>
    <numFmt numFmtId="166" formatCode="0.000000"/>
  </numFmts>
  <fonts count="16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color rgb="001E293B"/>
      <sz val="10"/>
    </font>
    <font>
      <name val="Segoe UI"/>
      <b val="1"/>
      <color rgb="001E293B"/>
      <sz val="11"/>
    </font>
    <font>
      <name val="Segoe UI"/>
      <b val="1"/>
      <color rgb="001E293B"/>
      <sz val="10"/>
    </font>
    <font>
      <name val="Segoe UI"/>
      <i val="1"/>
      <color rgb="0064748B"/>
      <sz val="9"/>
    </font>
    <font>
      <name val="Segoe UI"/>
      <b val="1"/>
      <color rgb="00FFFFFF"/>
      <sz val="9"/>
    </font>
    <font>
      <name val="Segoe UI"/>
      <b val="1"/>
      <color rgb="0038BDF8"/>
      <sz val="18"/>
    </font>
    <font>
      <name val="Segoe UI"/>
      <b val="1"/>
      <color rgb="0064748B"/>
      <sz val="9"/>
    </font>
    <font>
      <name val="Segoe UI"/>
      <b val="1"/>
      <color rgb="00334155"/>
      <sz val="18"/>
    </font>
    <font>
      <name val="Segoe UI"/>
      <b val="1"/>
      <color rgb="001E293B"/>
      <sz val="8"/>
    </font>
    <font>
      <name val="Segoe UI"/>
      <color rgb="00BBBBBB"/>
      <sz val="7"/>
    </font>
    <font>
      <name val="Segoe UI"/>
      <b val="1"/>
      <color rgb="0038BDF8"/>
      <sz val="10"/>
    </font>
  </fonts>
  <fills count="7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1E293B"/>
      </patternFill>
    </fill>
    <fill>
      <patternFill patternType="solid">
        <fgColor rgb="00E0F2FE"/>
      </patternFill>
    </fill>
    <fill>
      <patternFill patternType="solid">
        <fgColor rgb="00E2E8F0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medium">
        <color rgb="0038BDF8"/>
      </top>
    </border>
    <border/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9" fillId="3" borderId="2" applyAlignment="1" pivotButton="0" quotePrefix="0" xfId="0">
      <alignment horizontal="center" vertical="center" wrapText="1" readingOrder="1"/>
    </xf>
    <xf numFmtId="0" fontId="11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0" fillId="3" borderId="2" pivotButton="0" quotePrefix="0" xfId="0"/>
    <xf numFmtId="0" fontId="3" fillId="2" borderId="1" applyAlignment="1" pivotButton="0" quotePrefix="0" xfId="0">
      <alignment horizontal="center" vertical="center" wrapText="1" readingOrder="1"/>
    </xf>
    <xf numFmtId="0" fontId="6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1" fontId="10" fillId="2" borderId="3" applyAlignment="1" pivotButton="0" quotePrefix="0" xfId="0">
      <alignment horizontal="center" vertical="center" wrapText="1" readingOrder="1"/>
    </xf>
    <xf numFmtId="1" fontId="12" fillId="5" borderId="3" applyAlignment="1" pivotButton="0" quotePrefix="0" xfId="0">
      <alignment horizontal="center" vertical="center" wrapText="1" readingOrder="1"/>
    </xf>
    <xf numFmtId="0" fontId="0" fillId="5" borderId="3" pivotButton="0" quotePrefix="0" xfId="0"/>
    <xf numFmtId="3" fontId="10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3" fontId="12" fillId="5" borderId="3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7" fillId="0" borderId="1" applyAlignment="1" pivotButton="0" quotePrefix="0" xfId="0">
      <alignment horizontal="left" vertical="center" wrapText="1" readingOrder="1"/>
    </xf>
    <xf numFmtId="164" fontId="4" fillId="4" borderId="1" applyAlignment="1" applyProtection="1" pivotButton="0" quotePrefix="0" xfId="0">
      <alignment horizontal="center" vertical="center" wrapText="1" readingOrder="1"/>
      <protection locked="0" hidden="0"/>
    </xf>
    <xf numFmtId="1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7" fillId="5" borderId="1" applyAlignment="1" pivotButton="0" quotePrefix="0" xfId="0">
      <alignment horizontal="center" vertical="center" wrapText="1" readingOrder="1"/>
    </xf>
    <xf numFmtId="0" fontId="13" fillId="5" borderId="1" applyAlignment="1" pivotButton="0" quotePrefix="0" xfId="0">
      <alignment horizontal="center" vertical="center" wrapText="1" readingOrder="1"/>
    </xf>
    <xf numFmtId="1" fontId="3" fillId="2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5" fillId="5" borderId="1" applyAlignment="1" pivotButton="0" quotePrefix="0" xfId="0">
      <alignment horizontal="center" vertical="center" wrapText="1" readingOrder="1"/>
    </xf>
    <xf numFmtId="1" fontId="7" fillId="5" borderId="1" applyAlignment="1" pivotButton="0" quotePrefix="0" xfId="0">
      <alignment horizontal="center" vertical="center" wrapText="1" readingOrder="1"/>
    </xf>
    <xf numFmtId="0" fontId="5" fillId="5" borderId="1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  <xf numFmtId="165" fontId="7" fillId="6" borderId="1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left" vertical="center" wrapText="1" readingOrder="1"/>
      <protection locked="0" hidden="0"/>
    </xf>
    <xf numFmtId="1" fontId="5" fillId="5" borderId="1" applyAlignment="1" pivotButton="0" quotePrefix="0" xfId="0">
      <alignment horizontal="center" vertical="center" wrapText="1" readingOrder="1"/>
    </xf>
    <xf numFmtId="3" fontId="4" fillId="4" borderId="1" applyAlignment="1" applyProtection="1" pivotButton="0" quotePrefix="0" xfId="0">
      <alignment horizontal="center" vertical="center" wrapText="1" readingOrder="1"/>
      <protection locked="0" hidden="0"/>
    </xf>
    <xf numFmtId="9" fontId="5" fillId="5" borderId="1" applyAlignment="1" pivotButton="0" quotePrefix="0" xfId="0">
      <alignment horizontal="center" vertical="center" wrapText="1" readingOrder="1"/>
    </xf>
    <xf numFmtId="3" fontId="5" fillId="5" borderId="1" applyAlignment="1" pivotButton="0" quotePrefix="0" xfId="0">
      <alignment horizontal="center" vertical="center" wrapText="1" readingOrder="1"/>
    </xf>
    <xf numFmtId="166" fontId="14" fillId="0" borderId="0" applyAlignment="1" pivotButton="0" quotePrefix="0" xfId="0">
      <alignment horizontal="center" vertical="center" wrapText="1" readingOrder="1"/>
    </xf>
    <xf numFmtId="0" fontId="5" fillId="0" borderId="1" applyAlignment="1" pivotButton="0" quotePrefix="0" xfId="0">
      <alignment horizontal="center" vertical="center" wrapText="1" readingOrder="1"/>
    </xf>
    <xf numFmtId="1" fontId="5" fillId="0" borderId="1" applyAlignment="1" pivotButton="0" quotePrefix="0" xfId="0">
      <alignment horizontal="center" vertical="center" wrapText="1" readingOrder="1"/>
    </xf>
    <xf numFmtId="9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5" fillId="0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wrapText="1" readingOrder="1"/>
    </xf>
    <xf numFmtId="0" fontId="5" fillId="2" borderId="1" applyAlignment="1" pivotButton="0" quotePrefix="0" xfId="0">
      <alignment horizontal="left" vertical="center" wrapText="1" readingOrder="1"/>
    </xf>
    <xf numFmtId="0" fontId="15" fillId="0" borderId="0" applyAlignment="1" pivotButton="0" quotePrefix="0" xfId="0">
      <alignment horizontal="left" vertical="center" wrapText="1" readingOrder="1"/>
    </xf>
    <xf numFmtId="0" fontId="5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6">
    <dxf>
      <font>
        <name val="Segoe UI"/>
        <b val="1"/>
        <color rgb="00FFFFFF"/>
      </font>
      <fill>
        <patternFill patternType="solid">
          <fgColor rgb="00E57373"/>
        </patternFill>
      </fill>
    </dxf>
    <dxf>
      <font>
        <name val="Segoe UI"/>
        <b val="1"/>
        <color rgb="001E293B"/>
      </font>
      <fill>
        <patternFill patternType="solid">
          <fgColor rgb="00F9A66C"/>
        </patternFill>
      </fill>
    </dxf>
    <dxf>
      <font>
        <name val="Segoe UI"/>
        <color rgb="001E293B"/>
      </font>
      <fill>
        <patternFill patternType="solid">
          <fgColor rgb="00FCE38A"/>
        </patternFill>
      </fill>
    </dxf>
    <dxf>
      <font>
        <name val="Segoe UI"/>
        <color rgb="001E293B"/>
      </font>
      <fill>
        <patternFill patternType="solid">
          <fgColor rgb="00B7E1A1"/>
        </patternFill>
      </fill>
    </dxf>
    <dxf>
      <font>
        <name val="Segoe UI"/>
        <color rgb="008A8F8C"/>
      </font>
      <fill>
        <patternFill patternType="solid">
          <fgColor rgb="00E3E6E4"/>
        </patternFill>
      </fill>
    </dxf>
    <dxf>
      <font>
        <name val="Segoe UI"/>
        <b val="1"/>
        <color rgb="001E293B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8BDF8"/>
    <outlinePr summaryBelow="1" summaryRight="1"/>
    <pageSetUpPr fitToPage="1"/>
  </sheetPr>
  <dimension ref="A1:X48"/>
  <sheetViews>
    <sheetView showGridLines="0" rightToLeft="0" zoomScale="10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13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12" customWidth="1" min="9" max="9"/>
    <col width="30" customWidth="1" min="10" max="10"/>
    <col width="12" customWidth="1" min="11" max="11"/>
    <col width="8" customWidth="1" min="12" max="12"/>
    <col width="11" customWidth="1" min="13" max="13"/>
    <col width="12" customWidth="1" min="14" max="14"/>
    <col width="11" customWidth="1" min="15" max="15"/>
    <col width="6" customWidth="1" min="16" max="16"/>
    <col width="6" customWidth="1" min="17" max="17"/>
    <col width="7" customWidth="1" min="18" max="18"/>
    <col width="11" customWidth="1" min="19" max="19"/>
    <col width="3" customWidth="1" min="20" max="20"/>
    <col width="3" customWidth="1" min="21" max="21"/>
    <col width="16" customWidth="1" min="22" max="22"/>
    <col width="12" customWidth="1" min="23" max="23"/>
    <col width="12" customWidth="1" min="24" max="24"/>
  </cols>
  <sheetData>
    <row r="1" ht="36" customHeight="1">
      <c r="A1" s="1" t="inlineStr">
        <is>
          <t>Project Risk Register: Scoring, Heat Map, Expected Value and Response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 ht="18" customHeight="1">
      <c r="A2" s="3" t="inlineStr">
        <is>
          <t>Log risks and score probability and impact; get the heat map, top risks, expected value and the suggested contingency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</row>
    <row r="4" ht="18" customHeight="1">
      <c r="J4" s="5" t="inlineStr">
        <is>
          <t>Open risks</t>
        </is>
      </c>
      <c r="K4" s="6" t="inlineStr">
        <is>
          <t>High + critical</t>
        </is>
      </c>
      <c r="L4" s="7" t="n"/>
      <c r="M4" s="5" t="inlineStr">
        <is>
          <t>Expected value (SAR)</t>
        </is>
      </c>
      <c r="N4" s="8" t="n"/>
      <c r="O4" s="6" t="inlineStr">
        <is>
          <t>After mitigation (SAR)</t>
        </is>
      </c>
      <c r="P4" s="7" t="n"/>
      <c r="Q4" s="7" t="n"/>
      <c r="R4" s="7" t="n"/>
      <c r="V4" s="9" t="inlineStr">
        <is>
          <t>Category</t>
        </is>
      </c>
    </row>
    <row r="5" ht="34" customHeight="1">
      <c r="A5" s="10" t="inlineStr">
        <is>
          <t>Settings</t>
        </is>
      </c>
      <c r="B5" s="11" t="n"/>
      <c r="C5" s="11" t="n"/>
      <c r="J5" s="12">
        <f>COUNTA($B$24:$B$48)-COUNTIF($N$24:$N$48,INDEX($V$21:$V$23,3))</f>
        <v/>
      </c>
      <c r="K5" s="13">
        <f>COUNTIFS($H$24:$H$48,INDEX($V$26:$V$29,3),$N$24:$N$48,"&lt;&gt;"&amp;INDEX($V$21:$V$23,3))+COUNTIFS($H$24:$H$48,INDEX($V$26:$V$29,4),$N$24:$N$48,"&lt;&gt;"&amp;INDEX($V$21:$V$23,3))</f>
        <v/>
      </c>
      <c r="L5" s="14" t="n"/>
      <c r="M5" s="15">
        <f>SUMIFS($M$24:$M$48,$N$24:$N$48,"&lt;&gt;"&amp;INDEX($V$21:$V$23,3))</f>
        <v/>
      </c>
      <c r="N5" s="16" t="n"/>
      <c r="O5" s="17">
        <f>SUMIFS($S$24:$S$48,$N$24:$N$48,"&lt;&gt;"&amp;INDEX($V$21:$V$23,3))</f>
        <v/>
      </c>
      <c r="P5" s="14" t="n"/>
      <c r="Q5" s="14" t="n"/>
      <c r="R5" s="14" t="n"/>
      <c r="V5" s="18" t="inlineStr">
        <is>
          <t>Schedule</t>
        </is>
      </c>
    </row>
    <row r="6">
      <c r="A6" s="19" t="inlineStr">
        <is>
          <t>Report date</t>
        </is>
      </c>
      <c r="C6" s="20" t="n">
        <v>46318</v>
      </c>
      <c r="V6" s="18" t="inlineStr">
        <is>
          <t>Cost</t>
        </is>
      </c>
    </row>
    <row r="7">
      <c r="A7" s="19" t="inlineStr">
        <is>
          <t>Low up to ≤</t>
        </is>
      </c>
      <c r="C7" s="21" t="n">
        <v>4</v>
      </c>
      <c r="V7" s="18" t="inlineStr">
        <is>
          <t>Quality</t>
        </is>
      </c>
    </row>
    <row r="8">
      <c r="A8" s="19" t="inlineStr">
        <is>
          <t>Medium up to ≤</t>
        </is>
      </c>
      <c r="C8" s="21" t="n">
        <v>9</v>
      </c>
      <c r="D8" s="22" t="inlineStr">
        <is>
          <t>Open risk heat map (probability × impact)</t>
        </is>
      </c>
      <c r="J8" s="22" t="inlineStr">
        <is>
          <t>Top 5 open risks</t>
        </is>
      </c>
      <c r="V8" s="18" t="inlineStr">
        <is>
          <t>Safety</t>
        </is>
      </c>
    </row>
    <row r="9">
      <c r="A9" s="19" t="inlineStr">
        <is>
          <t>High up to ≤</t>
        </is>
      </c>
      <c r="C9" s="21" t="n">
        <v>15</v>
      </c>
      <c r="D9" s="23" t="inlineStr">
        <is>
          <t>Prob. \ Impact</t>
        </is>
      </c>
      <c r="E9" s="24" t="n">
        <v>1</v>
      </c>
      <c r="F9" s="24" t="n">
        <v>2</v>
      </c>
      <c r="G9" s="24" t="n">
        <v>3</v>
      </c>
      <c r="H9" s="24" t="n">
        <v>4</v>
      </c>
      <c r="I9" s="24" t="n">
        <v>5</v>
      </c>
      <c r="J9" s="25">
        <f>IFERROR(INDEX($B$24:$B$48,MATCH(LARGE($T$24:$T$48,1),$T$24:$T$48,0)),"")</f>
        <v/>
      </c>
      <c r="K9" s="26">
        <f>IFERROR(INDEX($A$24:$A$48,MATCH(LARGE($T$24:$T$48,1),$T$24:$T$48,0)),"")</f>
        <v/>
      </c>
      <c r="L9" s="27">
        <f>IFERROR(INDEX($G$24:$G$48,MATCH(LARGE($T$24:$T$48,1),$T$24:$T$48,0)),"")</f>
        <v/>
      </c>
      <c r="M9" s="26">
        <f>IFERROR(INDEX($H$24:$H$48,MATCH(LARGE($T$24:$T$48,1),$T$24:$T$48,0)),"")</f>
        <v/>
      </c>
      <c r="O9" s="28">
        <f>IFERROR(INDEX($J$24:$J$48,MATCH(LARGE($T$24:$T$48,1),$T$24:$T$48,0)),"")</f>
        <v/>
      </c>
      <c r="V9" s="18" t="inlineStr">
        <is>
          <t>Contract</t>
        </is>
      </c>
    </row>
    <row r="10" ht="26" customHeight="1">
      <c r="A10" s="29" t="inlineStr">
        <is>
          <t>Score = probability × impact (1 to 5). Above the last limit is critical.</t>
        </is>
      </c>
      <c r="D10" s="24" t="n">
        <v>5</v>
      </c>
      <c r="E10" s="30">
        <f>COUNTIFS($E$24:$E$48,$D10,$F$24:$F$48,E$9,$N$24:$N$48,"&lt;&gt;"&amp;INDEX($V$21:$V$23,3))</f>
        <v/>
      </c>
      <c r="F10" s="30">
        <f>COUNTIFS($E$24:$E$48,$D10,$F$24:$F$48,F$9,$N$24:$N$48,"&lt;&gt;"&amp;INDEX($V$21:$V$23,3))</f>
        <v/>
      </c>
      <c r="G10" s="30">
        <f>COUNTIFS($E$24:$E$48,$D10,$F$24:$F$48,G$9,$N$24:$N$48,"&lt;&gt;"&amp;INDEX($V$21:$V$23,3))</f>
        <v/>
      </c>
      <c r="H10" s="30">
        <f>COUNTIFS($E$24:$E$48,$D10,$F$24:$F$48,H$9,$N$24:$N$48,"&lt;&gt;"&amp;INDEX($V$21:$V$23,3))</f>
        <v/>
      </c>
      <c r="I10" s="30">
        <f>COUNTIFS($E$24:$E$48,$D10,$F$24:$F$48,I$9,$N$24:$N$48,"&lt;&gt;"&amp;INDEX($V$21:$V$23,3))</f>
        <v/>
      </c>
      <c r="J10" s="25">
        <f>IFERROR(INDEX($B$24:$B$48,MATCH(LARGE($T$24:$T$48,2),$T$24:$T$48,0)),"")</f>
        <v/>
      </c>
      <c r="K10" s="26">
        <f>IFERROR(INDEX($A$24:$A$48,MATCH(LARGE($T$24:$T$48,2),$T$24:$T$48,0)),"")</f>
        <v/>
      </c>
      <c r="L10" s="27">
        <f>IFERROR(INDEX($G$24:$G$48,MATCH(LARGE($T$24:$T$48,2),$T$24:$T$48,0)),"")</f>
        <v/>
      </c>
      <c r="M10" s="26">
        <f>IFERROR(INDEX($H$24:$H$48,MATCH(LARGE($T$24:$T$48,2),$T$24:$T$48,0)),"")</f>
        <v/>
      </c>
      <c r="O10" s="28">
        <f>IFERROR(INDEX($J$24:$J$48,MATCH(LARGE($T$24:$T$48,2),$T$24:$T$48,0)),"")</f>
        <v/>
      </c>
      <c r="V10" s="18" t="inlineStr">
        <is>
          <t>Supply chain</t>
        </is>
      </c>
    </row>
    <row r="11">
      <c r="D11" s="24" t="n">
        <v>4</v>
      </c>
      <c r="E11" s="30">
        <f>COUNTIFS($E$24:$E$48,$D11,$F$24:$F$48,E$9,$N$24:$N$48,"&lt;&gt;"&amp;INDEX($V$21:$V$23,3))</f>
        <v/>
      </c>
      <c r="F11" s="30">
        <f>COUNTIFS($E$24:$E$48,$D11,$F$24:$F$48,F$9,$N$24:$N$48,"&lt;&gt;"&amp;INDEX($V$21:$V$23,3))</f>
        <v/>
      </c>
      <c r="G11" s="30">
        <f>COUNTIFS($E$24:$E$48,$D11,$F$24:$F$48,G$9,$N$24:$N$48,"&lt;&gt;"&amp;INDEX($V$21:$V$23,3))</f>
        <v/>
      </c>
      <c r="H11" s="30">
        <f>COUNTIFS($E$24:$E$48,$D11,$F$24:$F$48,H$9,$N$24:$N$48,"&lt;&gt;"&amp;INDEX($V$21:$V$23,3))</f>
        <v/>
      </c>
      <c r="I11" s="30">
        <f>COUNTIFS($E$24:$E$48,$D11,$F$24:$F$48,I$9,$N$24:$N$48,"&lt;&gt;"&amp;INDEX($V$21:$V$23,3))</f>
        <v/>
      </c>
      <c r="J11" s="25">
        <f>IFERROR(INDEX($B$24:$B$48,MATCH(LARGE($T$24:$T$48,3),$T$24:$T$48,0)),"")</f>
        <v/>
      </c>
      <c r="K11" s="26">
        <f>IFERROR(INDEX($A$24:$A$48,MATCH(LARGE($T$24:$T$48,3),$T$24:$T$48,0)),"")</f>
        <v/>
      </c>
      <c r="L11" s="27">
        <f>IFERROR(INDEX($G$24:$G$48,MATCH(LARGE($T$24:$T$48,3),$T$24:$T$48,0)),"")</f>
        <v/>
      </c>
      <c r="M11" s="26">
        <f>IFERROR(INDEX($H$24:$H$48,MATCH(LARGE($T$24:$T$48,3),$T$24:$T$48,0)),"")</f>
        <v/>
      </c>
      <c r="O11" s="28">
        <f>IFERROR(INDEX($J$24:$J$48,MATCH(LARGE($T$24:$T$48,3),$T$24:$T$48,0)),"")</f>
        <v/>
      </c>
      <c r="V11" s="18" t="inlineStr">
        <is>
          <t>Design</t>
        </is>
      </c>
    </row>
    <row r="12">
      <c r="D12" s="24" t="n">
        <v>3</v>
      </c>
      <c r="E12" s="30">
        <f>COUNTIFS($E$24:$E$48,$D12,$F$24:$F$48,E$9,$N$24:$N$48,"&lt;&gt;"&amp;INDEX($V$21:$V$23,3))</f>
        <v/>
      </c>
      <c r="F12" s="30">
        <f>COUNTIFS($E$24:$E$48,$D12,$F$24:$F$48,F$9,$N$24:$N$48,"&lt;&gt;"&amp;INDEX($V$21:$V$23,3))</f>
        <v/>
      </c>
      <c r="G12" s="30">
        <f>COUNTIFS($E$24:$E$48,$D12,$F$24:$F$48,G$9,$N$24:$N$48,"&lt;&gt;"&amp;INDEX($V$21:$V$23,3))</f>
        <v/>
      </c>
      <c r="H12" s="30">
        <f>COUNTIFS($E$24:$E$48,$D12,$F$24:$F$48,H$9,$N$24:$N$48,"&lt;&gt;"&amp;INDEX($V$21:$V$23,3))</f>
        <v/>
      </c>
      <c r="I12" s="30">
        <f>COUNTIFS($E$24:$E$48,$D12,$F$24:$F$48,I$9,$N$24:$N$48,"&lt;&gt;"&amp;INDEX($V$21:$V$23,3))</f>
        <v/>
      </c>
      <c r="J12" s="25">
        <f>IFERROR(INDEX($B$24:$B$48,MATCH(LARGE($T$24:$T$48,4),$T$24:$T$48,0)),"")</f>
        <v/>
      </c>
      <c r="K12" s="26">
        <f>IFERROR(INDEX($A$24:$A$48,MATCH(LARGE($T$24:$T$48,4),$T$24:$T$48,0)),"")</f>
        <v/>
      </c>
      <c r="L12" s="27">
        <f>IFERROR(INDEX($G$24:$G$48,MATCH(LARGE($T$24:$T$48,4),$T$24:$T$48,0)),"")</f>
        <v/>
      </c>
      <c r="M12" s="26">
        <f>IFERROR(INDEX($H$24:$H$48,MATCH(LARGE($T$24:$T$48,4),$T$24:$T$48,0)),"")</f>
        <v/>
      </c>
      <c r="O12" s="28">
        <f>IFERROR(INDEX($J$24:$J$48,MATCH(LARGE($T$24:$T$48,4),$T$24:$T$48,0)),"")</f>
        <v/>
      </c>
      <c r="V12" s="18" t="inlineStr">
        <is>
          <t>External</t>
        </is>
      </c>
    </row>
    <row r="13">
      <c r="D13" s="24" t="n">
        <v>2</v>
      </c>
      <c r="E13" s="30">
        <f>COUNTIFS($E$24:$E$48,$D13,$F$24:$F$48,E$9,$N$24:$N$48,"&lt;&gt;"&amp;INDEX($V$21:$V$23,3))</f>
        <v/>
      </c>
      <c r="F13" s="30">
        <f>COUNTIFS($E$24:$E$48,$D13,$F$24:$F$48,F$9,$N$24:$N$48,"&lt;&gt;"&amp;INDEX($V$21:$V$23,3))</f>
        <v/>
      </c>
      <c r="G13" s="30">
        <f>COUNTIFS($E$24:$E$48,$D13,$F$24:$F$48,G$9,$N$24:$N$48,"&lt;&gt;"&amp;INDEX($V$21:$V$23,3))</f>
        <v/>
      </c>
      <c r="H13" s="30">
        <f>COUNTIFS($E$24:$E$48,$D13,$F$24:$F$48,H$9,$N$24:$N$48,"&lt;&gt;"&amp;INDEX($V$21:$V$23,3))</f>
        <v/>
      </c>
      <c r="I13" s="30">
        <f>COUNTIFS($E$24:$E$48,$D13,$F$24:$F$48,I$9,$N$24:$N$48,"&lt;&gt;"&amp;INDEX($V$21:$V$23,3))</f>
        <v/>
      </c>
      <c r="J13" s="25">
        <f>IFERROR(INDEX($B$24:$B$48,MATCH(LARGE($T$24:$T$48,5),$T$24:$T$48,0)),"")</f>
        <v/>
      </c>
      <c r="K13" s="26">
        <f>IFERROR(INDEX($A$24:$A$48,MATCH(LARGE($T$24:$T$48,5),$T$24:$T$48,0)),"")</f>
        <v/>
      </c>
      <c r="L13" s="27">
        <f>IFERROR(INDEX($G$24:$G$48,MATCH(LARGE($T$24:$T$48,5),$T$24:$T$48,0)),"")</f>
        <v/>
      </c>
      <c r="M13" s="26">
        <f>IFERROR(INDEX($H$24:$H$48,MATCH(LARGE($T$24:$T$48,5),$T$24:$T$48,0)),"")</f>
        <v/>
      </c>
      <c r="O13" s="28">
        <f>IFERROR(INDEX($J$24:$J$48,MATCH(LARGE($T$24:$T$48,5),$T$24:$T$48,0)),"")</f>
        <v/>
      </c>
    </row>
    <row r="14" ht="30" customHeight="1">
      <c r="D14" s="24" t="n">
        <v>1</v>
      </c>
      <c r="E14" s="30">
        <f>COUNTIFS($E$24:$E$48,$D14,$F$24:$F$48,E$9,$N$24:$N$48,"&lt;&gt;"&amp;INDEX($V$21:$V$23,3))</f>
        <v/>
      </c>
      <c r="F14" s="30">
        <f>COUNTIFS($E$24:$E$48,$D14,$F$24:$F$48,F$9,$N$24:$N$48,"&lt;&gt;"&amp;INDEX($V$21:$V$23,3))</f>
        <v/>
      </c>
      <c r="G14" s="30">
        <f>COUNTIFS($E$24:$E$48,$D14,$F$24:$F$48,G$9,$N$24:$N$48,"&lt;&gt;"&amp;INDEX($V$21:$V$23,3))</f>
        <v/>
      </c>
      <c r="H14" s="30">
        <f>COUNTIFS($E$24:$E$48,$D14,$F$24:$F$48,H$9,$N$24:$N$48,"&lt;&gt;"&amp;INDEX($V$21:$V$23,3))</f>
        <v/>
      </c>
      <c r="I14" s="30">
        <f>COUNTIFS($E$24:$E$48,$D14,$F$24:$F$48,I$9,$N$24:$N$48,"&lt;&gt;"&amp;INDEX($V$21:$V$23,3))</f>
        <v/>
      </c>
      <c r="V14" s="9" t="inlineStr">
        <is>
          <t>Response</t>
        </is>
      </c>
    </row>
    <row r="15">
      <c r="J15" s="26">
        <f>IF(SUMPRODUCT(($B$24:$B$48&lt;&gt;"")*(($E$24:$E$48="")+($F$24:$F$48="")&gt;0))&gt;0,"Some risks lack probability or impact","Suggested contingency = expected value of open risks")</f>
        <v/>
      </c>
      <c r="V15" s="18" t="inlineStr">
        <is>
          <t>Avoid</t>
        </is>
      </c>
    </row>
    <row r="16">
      <c r="V16" s="18" t="inlineStr">
        <is>
          <t>Mitigate</t>
        </is>
      </c>
    </row>
    <row r="17">
      <c r="V17" s="18" t="inlineStr">
        <is>
          <t>Transfer</t>
        </is>
      </c>
    </row>
    <row r="18">
      <c r="V18" s="18" t="inlineStr">
        <is>
          <t>Accept</t>
        </is>
      </c>
    </row>
    <row r="20" ht="30" customHeight="1">
      <c r="V20" s="9" t="inlineStr">
        <is>
          <t>Status</t>
        </is>
      </c>
    </row>
    <row r="21">
      <c r="V21" s="18" t="inlineStr">
        <is>
          <t>Open</t>
        </is>
      </c>
    </row>
    <row r="22" ht="22" customHeight="1">
      <c r="A22" s="10" t="inlineStr">
        <is>
          <t>Risk register</t>
        </is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V22" s="18" t="inlineStr">
        <is>
          <t>Mitigating</t>
        </is>
      </c>
    </row>
    <row r="23" ht="44" customHeight="1">
      <c r="A23" s="9" t="inlineStr">
        <is>
          <t>#</t>
        </is>
      </c>
      <c r="B23" s="9" t="inlineStr">
        <is>
          <t>Risk description</t>
        </is>
      </c>
      <c r="C23" s="9" t="inlineStr">
        <is>
          <t>Category</t>
        </is>
      </c>
      <c r="D23" s="9" t="inlineStr">
        <is>
          <t>Owner</t>
        </is>
      </c>
      <c r="E23" s="9" t="inlineStr">
        <is>
          <t>Prob.</t>
        </is>
      </c>
      <c r="F23" s="9" t="inlineStr">
        <is>
          <t>Impact</t>
        </is>
      </c>
      <c r="G23" s="9" t="inlineStr">
        <is>
          <t>Score</t>
        </is>
      </c>
      <c r="H23" s="9" t="inlineStr">
        <is>
          <t>Rating</t>
        </is>
      </c>
      <c r="I23" s="9" t="inlineStr">
        <is>
          <t>Response</t>
        </is>
      </c>
      <c r="J23" s="9" t="inlineStr">
        <is>
          <t>Mitigation action</t>
        </is>
      </c>
      <c r="K23" s="9" t="inlineStr">
        <is>
          <t>Cost impact</t>
        </is>
      </c>
      <c r="L23" s="9" t="inlineStr">
        <is>
          <t>Prob. %</t>
        </is>
      </c>
      <c r="M23" s="9" t="inlineStr">
        <is>
          <t>Expected value</t>
        </is>
      </c>
      <c r="N23" s="9" t="inlineStr">
        <is>
          <t>Status</t>
        </is>
      </c>
      <c r="O23" s="9" t="inlineStr">
        <is>
          <t>Action due</t>
        </is>
      </c>
      <c r="P23" s="9" t="inlineStr">
        <is>
          <t>Resid. P</t>
        </is>
      </c>
      <c r="Q23" s="9" t="inlineStr">
        <is>
          <t>Resid. I</t>
        </is>
      </c>
      <c r="R23" s="9" t="inlineStr">
        <is>
          <t>Resid. score</t>
        </is>
      </c>
      <c r="S23" s="9" t="inlineStr">
        <is>
          <t>Resid. EMV</t>
        </is>
      </c>
      <c r="V23" s="18" t="inlineStr">
        <is>
          <t>Closed</t>
        </is>
      </c>
    </row>
    <row r="24">
      <c r="A24" s="18" t="inlineStr">
        <is>
          <t>R01</t>
        </is>
      </c>
      <c r="B24" s="31" t="inlineStr">
        <is>
          <t>Steel delivery delay and price rise</t>
        </is>
      </c>
      <c r="C24" s="18" t="inlineStr">
        <is>
          <t>Supply chain</t>
        </is>
      </c>
      <c r="D24" s="18" t="inlineStr">
        <is>
          <t>Contracts manager</t>
        </is>
      </c>
      <c r="E24" s="21" t="n">
        <v>4</v>
      </c>
      <c r="F24" s="21" t="n">
        <v>4</v>
      </c>
      <c r="G24" s="32">
        <f>IF(AND(N(E24)&gt;0,N(F24)&gt;0),E24*F24,"")</f>
        <v/>
      </c>
      <c r="H24" s="26">
        <f>IF(G24="","",IF(G24&lt;=$C$7,INDEX($V$26:$V$29,1),IF(G24&lt;=$C$8,INDEX($V$26:$V$29,2),IF(G24&lt;=$C$9,INDEX($V$26:$V$29,3),INDEX($V$26:$V$29,4)))))</f>
        <v/>
      </c>
      <c r="I24" s="18" t="inlineStr">
        <is>
          <t>Mitigate</t>
        </is>
      </c>
      <c r="J24" s="31" t="inlineStr">
        <is>
          <t>Fix price early with a supplier and order in batches</t>
        </is>
      </c>
      <c r="K24" s="33" t="n">
        <v>95000</v>
      </c>
      <c r="L24" s="34">
        <f>IF(N(E24)&gt;0,INDEX($W$39:$W$43,E24),"")</f>
        <v/>
      </c>
      <c r="M24" s="35">
        <f>IF(AND(N(K24)&gt;0,L24&lt;&gt;""),K24*L24,"")</f>
        <v/>
      </c>
      <c r="N24" s="18" t="inlineStr">
        <is>
          <t>Mitigating</t>
        </is>
      </c>
      <c r="O24" s="20" t="n">
        <v>46330</v>
      </c>
      <c r="P24" s="21" t="n">
        <v>3</v>
      </c>
      <c r="Q24" s="21" t="n">
        <v>3</v>
      </c>
      <c r="R24" s="32">
        <f>IF(AND(N(P24)&gt;0,N(Q24)&gt;0),P24*Q24,"")</f>
        <v/>
      </c>
      <c r="S24" s="35">
        <f>IF(AND(N(K24)&gt;0,N(P24)&gt;0),K24*INDEX($W$39:$W$43,P24),"")</f>
        <v/>
      </c>
      <c r="T24" s="36">
        <f>IF(AND(ISNUMBER(G24),N24&lt;&gt;INDEX($V$21:$V$23,3)),G24+(1000-ROW())/1000000,"")</f>
        <v/>
      </c>
    </row>
    <row r="25" ht="30" customHeight="1">
      <c r="A25" s="18" t="inlineStr">
        <is>
          <t>R02</t>
        </is>
      </c>
      <c r="B25" s="31" t="inlineStr">
        <is>
          <t>Owner changes to architectural drawings</t>
        </is>
      </c>
      <c r="C25" s="18" t="inlineStr">
        <is>
          <t>Schedule</t>
        </is>
      </c>
      <c r="D25" s="18" t="inlineStr">
        <is>
          <t>Project manager</t>
        </is>
      </c>
      <c r="E25" s="21" t="n">
        <v>4</v>
      </c>
      <c r="F25" s="21" t="n">
        <v>4</v>
      </c>
      <c r="G25" s="32">
        <f>IF(AND(N(E25)&gt;0,N(F25)&gt;0),E25*F25,"")</f>
        <v/>
      </c>
      <c r="H25" s="26">
        <f>IF(G25="","",IF(G25&lt;=$C$7,INDEX($V$26:$V$29,1),IF(G25&lt;=$C$8,INDEX($V$26:$V$29,2),IF(G25&lt;=$C$9,INDEX($V$26:$V$29,3),INDEX($V$26:$V$29,4)))))</f>
        <v/>
      </c>
      <c r="I25" s="18" t="inlineStr">
        <is>
          <t>Mitigate</t>
        </is>
      </c>
      <c r="J25" s="31" t="inlineStr">
        <is>
          <t>Freeze design and price change orders</t>
        </is>
      </c>
      <c r="K25" s="33" t="n">
        <v>60000</v>
      </c>
      <c r="L25" s="34">
        <f>IF(N(E25)&gt;0,INDEX($W$39:$W$43,E25),"")</f>
        <v/>
      </c>
      <c r="M25" s="35">
        <f>IF(AND(N(K25)&gt;0,L25&lt;&gt;""),K25*L25,"")</f>
        <v/>
      </c>
      <c r="N25" s="18" t="inlineStr">
        <is>
          <t>Mitigating</t>
        </is>
      </c>
      <c r="O25" s="20" t="n">
        <v>46338</v>
      </c>
      <c r="P25" s="21" t="n">
        <v>3</v>
      </c>
      <c r="Q25" s="21" t="n">
        <v>2</v>
      </c>
      <c r="R25" s="32">
        <f>IF(AND(N(P25)&gt;0,N(Q25)&gt;0),P25*Q25,"")</f>
        <v/>
      </c>
      <c r="S25" s="35">
        <f>IF(AND(N(K25)&gt;0,N(P25)&gt;0),K25*INDEX($W$39:$W$43,P25),"")</f>
        <v/>
      </c>
      <c r="T25" s="36">
        <f>IF(AND(ISNUMBER(G25),N25&lt;&gt;INDEX($V$21:$V$23,3)),G25+(1000-ROW())/1000000,"")</f>
        <v/>
      </c>
      <c r="V25" s="9" t="inlineStr">
        <is>
          <t>Rating</t>
        </is>
      </c>
    </row>
    <row r="26">
      <c r="A26" s="18" t="inlineStr">
        <is>
          <t>R03</t>
        </is>
      </c>
      <c r="B26" s="31" t="inlineStr">
        <is>
          <t>Shortage of skilled labour in peak season</t>
        </is>
      </c>
      <c r="C26" s="18" t="inlineStr">
        <is>
          <t>Schedule</t>
        </is>
      </c>
      <c r="D26" s="18" t="inlineStr">
        <is>
          <t>Site engineer</t>
        </is>
      </c>
      <c r="E26" s="21" t="n">
        <v>3</v>
      </c>
      <c r="F26" s="21" t="n">
        <v>4</v>
      </c>
      <c r="G26" s="32">
        <f>IF(AND(N(E26)&gt;0,N(F26)&gt;0),E26*F26,"")</f>
        <v/>
      </c>
      <c r="H26" s="26">
        <f>IF(G26="","",IF(G26&lt;=$C$7,INDEX($V$26:$V$29,1),IF(G26&lt;=$C$8,INDEX($V$26:$V$29,2),IF(G26&lt;=$C$9,INDEX($V$26:$V$29,3),INDEX($V$26:$V$29,4)))))</f>
        <v/>
      </c>
      <c r="I26" s="18" t="inlineStr">
        <is>
          <t>Mitigate</t>
        </is>
      </c>
      <c r="J26" s="31" t="inlineStr">
        <is>
          <t>Contract two backup subcontractors and incentives</t>
        </is>
      </c>
      <c r="K26" s="33" t="n">
        <v>40000</v>
      </c>
      <c r="L26" s="34">
        <f>IF(N(E26)&gt;0,INDEX($W$39:$W$43,E26),"")</f>
        <v/>
      </c>
      <c r="M26" s="35">
        <f>IF(AND(N(K26)&gt;0,L26&lt;&gt;""),K26*L26,"")</f>
        <v/>
      </c>
      <c r="N26" s="18" t="inlineStr">
        <is>
          <t>Open</t>
        </is>
      </c>
      <c r="O26" s="20" t="n">
        <v>46326</v>
      </c>
      <c r="P26" s="21" t="n">
        <v>2</v>
      </c>
      <c r="Q26" s="21" t="n">
        <v>3</v>
      </c>
      <c r="R26" s="32">
        <f>IF(AND(N(P26)&gt;0,N(Q26)&gt;0),P26*Q26,"")</f>
        <v/>
      </c>
      <c r="S26" s="35">
        <f>IF(AND(N(K26)&gt;0,N(P26)&gt;0),K26*INDEX($W$39:$W$43,P26),"")</f>
        <v/>
      </c>
      <c r="T26" s="36">
        <f>IF(AND(ISNUMBER(G26),N26&lt;&gt;INDEX($V$21:$V$23,3)),G26+(1000-ROW())/1000000,"")</f>
        <v/>
      </c>
      <c r="V26" s="37" t="inlineStr">
        <is>
          <t>Low</t>
        </is>
      </c>
    </row>
    <row r="27">
      <c r="A27" s="18" t="inlineStr">
        <is>
          <t>R04</t>
        </is>
      </c>
      <c r="B27" s="31" t="inlineStr">
        <is>
          <t>Heavy rain delaying concrete pours</t>
        </is>
      </c>
      <c r="C27" s="18" t="inlineStr">
        <is>
          <t>Schedule</t>
        </is>
      </c>
      <c r="D27" s="18" t="inlineStr">
        <is>
          <t>Project manager</t>
        </is>
      </c>
      <c r="E27" s="21" t="n">
        <v>3</v>
      </c>
      <c r="F27" s="21" t="n">
        <v>3</v>
      </c>
      <c r="G27" s="32">
        <f>IF(AND(N(E27)&gt;0,N(F27)&gt;0),E27*F27,"")</f>
        <v/>
      </c>
      <c r="H27" s="26">
        <f>IF(G27="","",IF(G27&lt;=$C$7,INDEX($V$26:$V$29,1),IF(G27&lt;=$C$8,INDEX($V$26:$V$29,2),IF(G27&lt;=$C$9,INDEX($V$26:$V$29,3),INDEX($V$26:$V$29,4)))))</f>
        <v/>
      </c>
      <c r="I27" s="18" t="inlineStr">
        <is>
          <t>Accept</t>
        </is>
      </c>
      <c r="J27" s="31" t="inlineStr">
        <is>
          <t>Schedule float and protective covers</t>
        </is>
      </c>
      <c r="K27" s="33" t="n">
        <v>25000</v>
      </c>
      <c r="L27" s="34">
        <f>IF(N(E27)&gt;0,INDEX($W$39:$W$43,E27),"")</f>
        <v/>
      </c>
      <c r="M27" s="35">
        <f>IF(AND(N(K27)&gt;0,L27&lt;&gt;""),K27*L27,"")</f>
        <v/>
      </c>
      <c r="N27" s="18" t="inlineStr">
        <is>
          <t>Open</t>
        </is>
      </c>
      <c r="O27" s="20" t="n">
        <v>46348</v>
      </c>
      <c r="P27" s="21" t="n">
        <v>3</v>
      </c>
      <c r="Q27" s="21" t="n">
        <v>2</v>
      </c>
      <c r="R27" s="32">
        <f>IF(AND(N(P27)&gt;0,N(Q27)&gt;0),P27*Q27,"")</f>
        <v/>
      </c>
      <c r="S27" s="35">
        <f>IF(AND(N(K27)&gt;0,N(P27)&gt;0),K27*INDEX($W$39:$W$43,P27),"")</f>
        <v/>
      </c>
      <c r="T27" s="36">
        <f>IF(AND(ISNUMBER(G27),N27&lt;&gt;INDEX($V$21:$V$23,3)),G27+(1000-ROW())/1000000,"")</f>
        <v/>
      </c>
      <c r="V27" s="37" t="inlineStr">
        <is>
          <t>Medium</t>
        </is>
      </c>
    </row>
    <row r="28">
      <c r="A28" s="18" t="inlineStr">
        <is>
          <t>R05</t>
        </is>
      </c>
      <c r="B28" s="31" t="inlineStr">
        <is>
          <t>Fall from height during structure works</t>
        </is>
      </c>
      <c r="C28" s="18" t="inlineStr">
        <is>
          <t>Safety</t>
        </is>
      </c>
      <c r="D28" s="18" t="inlineStr">
        <is>
          <t>Procurement</t>
        </is>
      </c>
      <c r="E28" s="21" t="n">
        <v>2</v>
      </c>
      <c r="F28" s="21" t="n">
        <v>5</v>
      </c>
      <c r="G28" s="32">
        <f>IF(AND(N(E28)&gt;0,N(F28)&gt;0),E28*F28,"")</f>
        <v/>
      </c>
      <c r="H28" s="26">
        <f>IF(G28="","",IF(G28&lt;=$C$7,INDEX($V$26:$V$29,1),IF(G28&lt;=$C$8,INDEX($V$26:$V$29,2),IF(G28&lt;=$C$9,INDEX($V$26:$V$29,3),INDEX($V$26:$V$29,4)))))</f>
        <v/>
      </c>
      <c r="I28" s="18" t="inlineStr">
        <is>
          <t>Mitigate</t>
        </is>
      </c>
      <c r="J28" s="31" t="inlineStr">
        <is>
          <t>Edge protection, training and daily inspection</t>
        </is>
      </c>
      <c r="K28" s="33" t="n">
        <v>150000</v>
      </c>
      <c r="L28" s="34">
        <f>IF(N(E28)&gt;0,INDEX($W$39:$W$43,E28),"")</f>
        <v/>
      </c>
      <c r="M28" s="35">
        <f>IF(AND(N(K28)&gt;0,L28&lt;&gt;""),K28*L28,"")</f>
        <v/>
      </c>
      <c r="N28" s="18" t="inlineStr">
        <is>
          <t>Mitigating</t>
        </is>
      </c>
      <c r="O28" s="20" t="n">
        <v>46323</v>
      </c>
      <c r="P28" s="21" t="n">
        <v>1</v>
      </c>
      <c r="Q28" s="21" t="n">
        <v>5</v>
      </c>
      <c r="R28" s="32">
        <f>IF(AND(N(P28)&gt;0,N(Q28)&gt;0),P28*Q28,"")</f>
        <v/>
      </c>
      <c r="S28" s="35">
        <f>IF(AND(N(K28)&gt;0,N(P28)&gt;0),K28*INDEX($W$39:$W$43,P28),"")</f>
        <v/>
      </c>
      <c r="T28" s="36">
        <f>IF(AND(ISNUMBER(G28),N28&lt;&gt;INDEX($V$21:$V$23,3)),G28+(1000-ROW())/1000000,"")</f>
        <v/>
      </c>
      <c r="V28" s="37" t="inlineStr">
        <is>
          <t>High</t>
        </is>
      </c>
    </row>
    <row r="29">
      <c r="A29" s="18" t="inlineStr">
        <is>
          <t>R06</t>
        </is>
      </c>
      <c r="B29" s="31" t="inlineStr">
        <is>
          <t>Defects in column concrete</t>
        </is>
      </c>
      <c r="C29" s="18" t="inlineStr">
        <is>
          <t>Quality</t>
        </is>
      </c>
      <c r="D29" s="18" t="inlineStr">
        <is>
          <t>QS</t>
        </is>
      </c>
      <c r="E29" s="21" t="n">
        <v>2</v>
      </c>
      <c r="F29" s="21" t="n">
        <v>4</v>
      </c>
      <c r="G29" s="32">
        <f>IF(AND(N(E29)&gt;0,N(F29)&gt;0),E29*F29,"")</f>
        <v/>
      </c>
      <c r="H29" s="26">
        <f>IF(G29="","",IF(G29&lt;=$C$7,INDEX($V$26:$V$29,1),IF(G29&lt;=$C$8,INDEX($V$26:$V$29,2),IF(G29&lt;=$C$9,INDEX($V$26:$V$29,3),INDEX($V$26:$V$29,4)))))</f>
        <v/>
      </c>
      <c r="I29" s="18" t="inlineStr">
        <is>
          <t>Mitigate</t>
        </is>
      </c>
      <c r="J29" s="31" t="inlineStr">
        <is>
          <t>Cube tests and pour supervision</t>
        </is>
      </c>
      <c r="K29" s="33" t="n">
        <v>70000</v>
      </c>
      <c r="L29" s="34">
        <f>IF(N(E29)&gt;0,INDEX($W$39:$W$43,E29),"")</f>
        <v/>
      </c>
      <c r="M29" s="35">
        <f>IF(AND(N(K29)&gt;0,L29&lt;&gt;""),K29*L29,"")</f>
        <v/>
      </c>
      <c r="N29" s="18" t="inlineStr">
        <is>
          <t>Open</t>
        </is>
      </c>
      <c r="O29" s="20" t="n">
        <v>46332</v>
      </c>
      <c r="P29" s="21" t="n">
        <v>1</v>
      </c>
      <c r="Q29" s="21" t="n">
        <v>4</v>
      </c>
      <c r="R29" s="32">
        <f>IF(AND(N(P29)&gt;0,N(Q29)&gt;0),P29*Q29,"")</f>
        <v/>
      </c>
      <c r="S29" s="35">
        <f>IF(AND(N(K29)&gt;0,N(P29)&gt;0),K29*INDEX($W$39:$W$43,P29),"")</f>
        <v/>
      </c>
      <c r="T29" s="36">
        <f>IF(AND(ISNUMBER(G29),N29&lt;&gt;INDEX($V$21:$V$23,3)),G29+(1000-ROW())/1000000,"")</f>
        <v/>
      </c>
      <c r="V29" s="37" t="inlineStr">
        <is>
          <t>Critical</t>
        </is>
      </c>
    </row>
    <row r="30">
      <c r="A30" s="18" t="inlineStr">
        <is>
          <t>R07</t>
        </is>
      </c>
      <c r="B30" s="31" t="inlineStr">
        <is>
          <t>Municipality approval delay</t>
        </is>
      </c>
      <c r="C30" s="18" t="inlineStr">
        <is>
          <t>Contract</t>
        </is>
      </c>
      <c r="D30" s="18" t="inlineStr">
        <is>
          <t>Site engineer</t>
        </is>
      </c>
      <c r="E30" s="21" t="n">
        <v>4</v>
      </c>
      <c r="F30" s="21" t="n">
        <v>3</v>
      </c>
      <c r="G30" s="32">
        <f>IF(AND(N(E30)&gt;0,N(F30)&gt;0),E30*F30,"")</f>
        <v/>
      </c>
      <c r="H30" s="26">
        <f>IF(G30="","",IF(G30&lt;=$C$7,INDEX($V$26:$V$29,1),IF(G30&lt;=$C$8,INDEX($V$26:$V$29,2),IF(G30&lt;=$C$9,INDEX($V$26:$V$29,3),INDEX($V$26:$V$29,4)))))</f>
        <v/>
      </c>
      <c r="I30" s="18" t="inlineStr">
        <is>
          <t>Transfer</t>
        </is>
      </c>
      <c r="J30" s="31" t="inlineStr">
        <is>
          <t>Early submission and weekly follow-up</t>
        </is>
      </c>
      <c r="K30" s="33" t="n">
        <v>30000</v>
      </c>
      <c r="L30" s="34">
        <f>IF(N(E30)&gt;0,INDEX($W$39:$W$43,E30),"")</f>
        <v/>
      </c>
      <c r="M30" s="35">
        <f>IF(AND(N(K30)&gt;0,L30&lt;&gt;""),K30*L30,"")</f>
        <v/>
      </c>
      <c r="N30" s="18" t="inlineStr">
        <is>
          <t>Mitigating</t>
        </is>
      </c>
      <c r="O30" s="20" t="n">
        <v>46328</v>
      </c>
      <c r="P30" s="21" t="n">
        <v>3</v>
      </c>
      <c r="Q30" s="21" t="n">
        <v>2</v>
      </c>
      <c r="R30" s="32">
        <f>IF(AND(N(P30)&gt;0,N(Q30)&gt;0),P30*Q30,"")</f>
        <v/>
      </c>
      <c r="S30" s="35">
        <f>IF(AND(N(K30)&gt;0,N(P30)&gt;0),K30*INDEX($W$39:$W$43,P30),"")</f>
        <v/>
      </c>
      <c r="T30" s="36">
        <f>IF(AND(ISNUMBER(G30),N30&lt;&gt;INDEX($V$21:$V$23,3)),G30+(1000-ROW())/1000000,"")</f>
        <v/>
      </c>
    </row>
    <row r="31" ht="30" customHeight="1">
      <c r="A31" s="18" t="inlineStr">
        <is>
          <t>R08</t>
        </is>
      </c>
      <c r="B31" s="31" t="inlineStr">
        <is>
          <t>Electrical subcontractor financial failure</t>
        </is>
      </c>
      <c r="C31" s="18" t="inlineStr">
        <is>
          <t>Contract</t>
        </is>
      </c>
      <c r="D31" s="18" t="inlineStr">
        <is>
          <t>Site engineer</t>
        </is>
      </c>
      <c r="E31" s="21" t="n">
        <v>2</v>
      </c>
      <c r="F31" s="21" t="n">
        <v>4</v>
      </c>
      <c r="G31" s="32">
        <f>IF(AND(N(E31)&gt;0,N(F31)&gt;0),E31*F31,"")</f>
        <v/>
      </c>
      <c r="H31" s="26">
        <f>IF(G31="","",IF(G31&lt;=$C$7,INDEX($V$26:$V$29,1),IF(G31&lt;=$C$8,INDEX($V$26:$V$29,2),IF(G31&lt;=$C$9,INDEX($V$26:$V$29,3),INDEX($V$26:$V$29,4)))))</f>
        <v/>
      </c>
      <c r="I31" s="18" t="inlineStr">
        <is>
          <t>Transfer</t>
        </is>
      </c>
      <c r="J31" s="31" t="inlineStr">
        <is>
          <t>Performance bond and direct supplier payment</t>
        </is>
      </c>
      <c r="K31" s="33" t="n">
        <v>80000</v>
      </c>
      <c r="L31" s="34">
        <f>IF(N(E31)&gt;0,INDEX($W$39:$W$43,E31),"")</f>
        <v/>
      </c>
      <c r="M31" s="35">
        <f>IF(AND(N(K31)&gt;0,L31&lt;&gt;""),K31*L31,"")</f>
        <v/>
      </c>
      <c r="N31" s="18" t="inlineStr">
        <is>
          <t>Open</t>
        </is>
      </c>
      <c r="O31" s="20" t="n">
        <v>46343</v>
      </c>
      <c r="P31" s="21" t="n">
        <v>1</v>
      </c>
      <c r="Q31" s="21" t="n">
        <v>3</v>
      </c>
      <c r="R31" s="32">
        <f>IF(AND(N(P31)&gt;0,N(Q31)&gt;0),P31*Q31,"")</f>
        <v/>
      </c>
      <c r="S31" s="35">
        <f>IF(AND(N(K31)&gt;0,N(P31)&gt;0),K31*INDEX($W$39:$W$43,P31),"")</f>
        <v/>
      </c>
      <c r="T31" s="36">
        <f>IF(AND(ISNUMBER(G31),N31&lt;&gt;INDEX($V$21:$V$23,3)),G31+(1000-ROW())/1000000,"")</f>
        <v/>
      </c>
      <c r="V31" s="9" t="inlineStr">
        <is>
          <t>Owner</t>
        </is>
      </c>
    </row>
    <row r="32">
      <c r="A32" s="18" t="inlineStr">
        <is>
          <t>R09</t>
        </is>
      </c>
      <c r="B32" s="31" t="inlineStr">
        <is>
          <t>MEP drawing clashes</t>
        </is>
      </c>
      <c r="C32" s="18" t="inlineStr">
        <is>
          <t>Design</t>
        </is>
      </c>
      <c r="D32" s="18" t="inlineStr">
        <is>
          <t>Project manager</t>
        </is>
      </c>
      <c r="E32" s="21" t="n">
        <v>4</v>
      </c>
      <c r="F32" s="21" t="n">
        <v>3</v>
      </c>
      <c r="G32" s="32">
        <f>IF(AND(N(E32)&gt;0,N(F32)&gt;0),E32*F32,"")</f>
        <v/>
      </c>
      <c r="H32" s="26">
        <f>IF(G32="","",IF(G32&lt;=$C$7,INDEX($V$26:$V$29,1),IF(G32&lt;=$C$8,INDEX($V$26:$V$29,2),IF(G32&lt;=$C$9,INDEX($V$26:$V$29,3),INDEX($V$26:$V$29,4)))))</f>
        <v/>
      </c>
      <c r="I32" s="18" t="inlineStr">
        <is>
          <t>Mitigate</t>
        </is>
      </c>
      <c r="J32" s="31" t="inlineStr">
        <is>
          <t>3D coordination before execution</t>
        </is>
      </c>
      <c r="K32" s="33" t="n">
        <v>45000</v>
      </c>
      <c r="L32" s="34">
        <f>IF(N(E32)&gt;0,INDEX($W$39:$W$43,E32),"")</f>
        <v/>
      </c>
      <c r="M32" s="35">
        <f>IF(AND(N(K32)&gt;0,L32&lt;&gt;""),K32*L32,"")</f>
        <v/>
      </c>
      <c r="N32" s="18" t="inlineStr">
        <is>
          <t>Mitigating</t>
        </is>
      </c>
      <c r="O32" s="20" t="n">
        <v>46333</v>
      </c>
      <c r="P32" s="21" t="n">
        <v>2</v>
      </c>
      <c r="Q32" s="21" t="n">
        <v>2</v>
      </c>
      <c r="R32" s="32">
        <f>IF(AND(N(P32)&gt;0,N(Q32)&gt;0),P32*Q32,"")</f>
        <v/>
      </c>
      <c r="S32" s="35">
        <f>IF(AND(N(K32)&gt;0,N(P32)&gt;0),K32*INDEX($W$39:$W$43,P32),"")</f>
        <v/>
      </c>
      <c r="T32" s="36">
        <f>IF(AND(ISNUMBER(G32),N32&lt;&gt;INDEX($V$21:$V$23,3)),G32+(1000-ROW())/1000000,"")</f>
        <v/>
      </c>
      <c r="V32" s="18" t="inlineStr">
        <is>
          <t>Project manager</t>
        </is>
      </c>
    </row>
    <row r="33">
      <c r="A33" s="18" t="inlineStr">
        <is>
          <t>R10</t>
        </is>
      </c>
      <c r="B33" s="31" t="inlineStr">
        <is>
          <t>Cement price volatility</t>
        </is>
      </c>
      <c r="C33" s="18" t="inlineStr">
        <is>
          <t>Supply chain</t>
        </is>
      </c>
      <c r="D33" s="18" t="inlineStr">
        <is>
          <t>Site engineer</t>
        </is>
      </c>
      <c r="E33" s="21" t="n">
        <v>3</v>
      </c>
      <c r="F33" s="21" t="n">
        <v>3</v>
      </c>
      <c r="G33" s="32">
        <f>IF(AND(N(E33)&gt;0,N(F33)&gt;0),E33*F33,"")</f>
        <v/>
      </c>
      <c r="H33" s="26">
        <f>IF(G33="","",IF(G33&lt;=$C$7,INDEX($V$26:$V$29,1),IF(G33&lt;=$C$8,INDEX($V$26:$V$29,2),IF(G33&lt;=$C$9,INDEX($V$26:$V$29,3),INDEX($V$26:$V$29,4)))))</f>
        <v/>
      </c>
      <c r="I33" s="18" t="inlineStr">
        <is>
          <t>Accept</t>
        </is>
      </c>
      <c r="J33" s="31" t="inlineStr">
        <is>
          <t>Bulk early purchase</t>
        </is>
      </c>
      <c r="K33" s="33" t="n">
        <v>20000</v>
      </c>
      <c r="L33" s="34">
        <f>IF(N(E33)&gt;0,INDEX($W$39:$W$43,E33),"")</f>
        <v/>
      </c>
      <c r="M33" s="35">
        <f>IF(AND(N(K33)&gt;0,L33&lt;&gt;""),K33*L33,"")</f>
        <v/>
      </c>
      <c r="N33" s="18" t="inlineStr">
        <is>
          <t>Open</t>
        </is>
      </c>
      <c r="O33" s="20" t="n">
        <v>46358</v>
      </c>
      <c r="P33" s="21" t="n">
        <v>2</v>
      </c>
      <c r="Q33" s="21" t="n">
        <v>2</v>
      </c>
      <c r="R33" s="32">
        <f>IF(AND(N(P33)&gt;0,N(Q33)&gt;0),P33*Q33,"")</f>
        <v/>
      </c>
      <c r="S33" s="35">
        <f>IF(AND(N(K33)&gt;0,N(P33)&gt;0),K33*INDEX($W$39:$W$43,P33),"")</f>
        <v/>
      </c>
      <c r="T33" s="36">
        <f>IF(AND(ISNUMBER(G33),N33&lt;&gt;INDEX($V$21:$V$23,3)),G33+(1000-ROW())/1000000,"")</f>
        <v/>
      </c>
      <c r="V33" s="18" t="inlineStr">
        <is>
          <t>Site engineer</t>
        </is>
      </c>
    </row>
    <row r="34">
      <c r="A34" s="18" t="inlineStr">
        <is>
          <t>R11</t>
        </is>
      </c>
      <c r="B34" s="31" t="inlineStr">
        <is>
          <t>Change order dispute</t>
        </is>
      </c>
      <c r="C34" s="18" t="inlineStr">
        <is>
          <t>Contract</t>
        </is>
      </c>
      <c r="D34" s="18" t="inlineStr">
        <is>
          <t>HSE officer</t>
        </is>
      </c>
      <c r="E34" s="21" t="n">
        <v>3</v>
      </c>
      <c r="F34" s="21" t="n">
        <v>4</v>
      </c>
      <c r="G34" s="32">
        <f>IF(AND(N(E34)&gt;0,N(F34)&gt;0),E34*F34,"")</f>
        <v/>
      </c>
      <c r="H34" s="26">
        <f>IF(G34="","",IF(G34&lt;=$C$7,INDEX($V$26:$V$29,1),IF(G34&lt;=$C$8,INDEX($V$26:$V$29,2),IF(G34&lt;=$C$9,INDEX($V$26:$V$29,3),INDEX($V$26:$V$29,4)))))</f>
        <v/>
      </c>
      <c r="I34" s="18" t="inlineStr">
        <is>
          <t>Transfer</t>
        </is>
      </c>
      <c r="J34" s="31" t="inlineStr">
        <is>
          <t>Written record of each change</t>
        </is>
      </c>
      <c r="K34" s="33" t="n">
        <v>55000</v>
      </c>
      <c r="L34" s="34">
        <f>IF(N(E34)&gt;0,INDEX($W$39:$W$43,E34),"")</f>
        <v/>
      </c>
      <c r="M34" s="35">
        <f>IF(AND(N(K34)&gt;0,L34&lt;&gt;""),K34*L34,"")</f>
        <v/>
      </c>
      <c r="N34" s="18" t="inlineStr">
        <is>
          <t>Open</t>
        </is>
      </c>
      <c r="O34" s="20" t="n">
        <v>46336</v>
      </c>
      <c r="P34" s="21" t="n">
        <v>2</v>
      </c>
      <c r="Q34" s="21" t="n">
        <v>3</v>
      </c>
      <c r="R34" s="32">
        <f>IF(AND(N(P34)&gt;0,N(Q34)&gt;0),P34*Q34,"")</f>
        <v/>
      </c>
      <c r="S34" s="35">
        <f>IF(AND(N(K34)&gt;0,N(P34)&gt;0),K34*INDEX($W$39:$W$43,P34),"")</f>
        <v/>
      </c>
      <c r="T34" s="36">
        <f>IF(AND(ISNUMBER(G34),N34&lt;&gt;INDEX($V$21:$V$23,3)),G34+(1000-ROW())/1000000,"")</f>
        <v/>
      </c>
      <c r="V34" s="18" t="inlineStr">
        <is>
          <t>QS</t>
        </is>
      </c>
    </row>
    <row r="35">
      <c r="A35" s="18" t="inlineStr">
        <is>
          <t>R12</t>
        </is>
      </c>
      <c r="B35" s="31" t="inlineStr">
        <is>
          <t>Material damage from poor storage</t>
        </is>
      </c>
      <c r="C35" s="18" t="inlineStr">
        <is>
          <t>Supply chain</t>
        </is>
      </c>
      <c r="D35" s="18" t="inlineStr">
        <is>
          <t>QS</t>
        </is>
      </c>
      <c r="E35" s="21" t="n">
        <v>2</v>
      </c>
      <c r="F35" s="21" t="n">
        <v>2</v>
      </c>
      <c r="G35" s="32">
        <f>IF(AND(N(E35)&gt;0,N(F35)&gt;0),E35*F35,"")</f>
        <v/>
      </c>
      <c r="H35" s="26">
        <f>IF(G35="","",IF(G35&lt;=$C$7,INDEX($V$26:$V$29,1),IF(G35&lt;=$C$8,INDEX($V$26:$V$29,2),IF(G35&lt;=$C$9,INDEX($V$26:$V$29,3),INDEX($V$26:$V$29,4)))))</f>
        <v/>
      </c>
      <c r="I35" s="18" t="inlineStr">
        <is>
          <t>Mitigate</t>
        </is>
      </c>
      <c r="J35" s="31" t="inlineStr">
        <is>
          <t>Covered store and receiving log</t>
        </is>
      </c>
      <c r="K35" s="33" t="n">
        <v>15000</v>
      </c>
      <c r="L35" s="34">
        <f>IF(N(E35)&gt;0,INDEX($W$39:$W$43,E35),"")</f>
        <v/>
      </c>
      <c r="M35" s="35">
        <f>IF(AND(N(K35)&gt;0,L35&lt;&gt;""),K35*L35,"")</f>
        <v/>
      </c>
      <c r="N35" s="18" t="inlineStr">
        <is>
          <t>Closed</t>
        </is>
      </c>
      <c r="O35" s="20" t="n">
        <v>46313</v>
      </c>
      <c r="P35" s="21" t="n">
        <v>1</v>
      </c>
      <c r="Q35" s="21" t="n">
        <v>1</v>
      </c>
      <c r="R35" s="32">
        <f>IF(AND(N(P35)&gt;0,N(Q35)&gt;0),P35*Q35,"")</f>
        <v/>
      </c>
      <c r="S35" s="35">
        <f>IF(AND(N(K35)&gt;0,N(P35)&gt;0),K35*INDEX($W$39:$W$43,P35),"")</f>
        <v/>
      </c>
      <c r="T35" s="36">
        <f>IF(AND(ISNUMBER(G35),N35&lt;&gt;INDEX($V$21:$V$23,3)),G35+(1000-ROW())/1000000,"")</f>
        <v/>
      </c>
      <c r="V35" s="18" t="inlineStr">
        <is>
          <t>Procurement</t>
        </is>
      </c>
    </row>
    <row r="36">
      <c r="A36" s="18" t="n"/>
      <c r="B36" s="31" t="n"/>
      <c r="C36" s="18" t="n"/>
      <c r="D36" s="18" t="n"/>
      <c r="E36" s="21" t="n"/>
      <c r="F36" s="21" t="n"/>
      <c r="G36" s="32">
        <f>IF(AND(N(E36)&gt;0,N(F36)&gt;0),E36*F36,"")</f>
        <v/>
      </c>
      <c r="H36" s="26">
        <f>IF(G36="","",IF(G36&lt;=$C$7,INDEX($V$26:$V$29,1),IF(G36&lt;=$C$8,INDEX($V$26:$V$29,2),IF(G36&lt;=$C$9,INDEX($V$26:$V$29,3),INDEX($V$26:$V$29,4)))))</f>
        <v/>
      </c>
      <c r="I36" s="18" t="n"/>
      <c r="J36" s="31" t="n"/>
      <c r="K36" s="33" t="n"/>
      <c r="L36" s="34">
        <f>IF(N(E36)&gt;0,INDEX($W$39:$W$43,E36),"")</f>
        <v/>
      </c>
      <c r="M36" s="35">
        <f>IF(AND(N(K36)&gt;0,L36&lt;&gt;""),K36*L36,"")</f>
        <v/>
      </c>
      <c r="N36" s="18" t="n"/>
      <c r="O36" s="20" t="n"/>
      <c r="P36" s="21" t="n"/>
      <c r="Q36" s="21" t="n"/>
      <c r="R36" s="32">
        <f>IF(AND(N(P36)&gt;0,N(Q36)&gt;0),P36*Q36,"")</f>
        <v/>
      </c>
      <c r="S36" s="35">
        <f>IF(AND(N(K36)&gt;0,N(P36)&gt;0),K36*INDEX($W$39:$W$43,P36),"")</f>
        <v/>
      </c>
      <c r="T36" s="36">
        <f>IF(AND(ISNUMBER(G36),N36&lt;&gt;INDEX($V$21:$V$23,3)),G36+(1000-ROW())/1000000,"")</f>
        <v/>
      </c>
      <c r="V36" s="18" t="inlineStr">
        <is>
          <t>HSE officer</t>
        </is>
      </c>
    </row>
    <row r="37">
      <c r="A37" s="18" t="n"/>
      <c r="B37" s="31" t="n"/>
      <c r="C37" s="18" t="n"/>
      <c r="D37" s="18" t="n"/>
      <c r="E37" s="21" t="n"/>
      <c r="F37" s="21" t="n"/>
      <c r="G37" s="32">
        <f>IF(AND(N(E37)&gt;0,N(F37)&gt;0),E37*F37,"")</f>
        <v/>
      </c>
      <c r="H37" s="26">
        <f>IF(G37="","",IF(G37&lt;=$C$7,INDEX($V$26:$V$29,1),IF(G37&lt;=$C$8,INDEX($V$26:$V$29,2),IF(G37&lt;=$C$9,INDEX($V$26:$V$29,3),INDEX($V$26:$V$29,4)))))</f>
        <v/>
      </c>
      <c r="I37" s="18" t="n"/>
      <c r="J37" s="31" t="n"/>
      <c r="K37" s="33" t="n"/>
      <c r="L37" s="34">
        <f>IF(N(E37)&gt;0,INDEX($W$39:$W$43,E37),"")</f>
        <v/>
      </c>
      <c r="M37" s="35">
        <f>IF(AND(N(K37)&gt;0,L37&lt;&gt;""),K37*L37,"")</f>
        <v/>
      </c>
      <c r="N37" s="18" t="n"/>
      <c r="O37" s="20" t="n"/>
      <c r="P37" s="21" t="n"/>
      <c r="Q37" s="21" t="n"/>
      <c r="R37" s="32">
        <f>IF(AND(N(P37)&gt;0,N(Q37)&gt;0),P37*Q37,"")</f>
        <v/>
      </c>
      <c r="S37" s="35">
        <f>IF(AND(N(K37)&gt;0,N(P37)&gt;0),K37*INDEX($W$39:$W$43,P37),"")</f>
        <v/>
      </c>
      <c r="T37" s="36">
        <f>IF(AND(ISNUMBER(G37),N37&lt;&gt;INDEX($V$21:$V$23,3)),G37+(1000-ROW())/1000000,"")</f>
        <v/>
      </c>
      <c r="V37" s="18" t="inlineStr">
        <is>
          <t>Contracts manager</t>
        </is>
      </c>
    </row>
    <row r="38" ht="30" customHeight="1">
      <c r="A38" s="18" t="n"/>
      <c r="B38" s="31" t="n"/>
      <c r="C38" s="18" t="n"/>
      <c r="D38" s="18" t="n"/>
      <c r="E38" s="21" t="n"/>
      <c r="F38" s="21" t="n"/>
      <c r="G38" s="32">
        <f>IF(AND(N(E38)&gt;0,N(F38)&gt;0),E38*F38,"")</f>
        <v/>
      </c>
      <c r="H38" s="26">
        <f>IF(G38="","",IF(G38&lt;=$C$7,INDEX($V$26:$V$29,1),IF(G38&lt;=$C$8,INDEX($V$26:$V$29,2),IF(G38&lt;=$C$9,INDEX($V$26:$V$29,3),INDEX($V$26:$V$29,4)))))</f>
        <v/>
      </c>
      <c r="I38" s="18" t="n"/>
      <c r="J38" s="31" t="n"/>
      <c r="K38" s="33" t="n"/>
      <c r="L38" s="34">
        <f>IF(N(E38)&gt;0,INDEX($W$39:$W$43,E38),"")</f>
        <v/>
      </c>
      <c r="M38" s="35">
        <f>IF(AND(N(K38)&gt;0,L38&lt;&gt;""),K38*L38,"")</f>
        <v/>
      </c>
      <c r="N38" s="18" t="n"/>
      <c r="O38" s="20" t="n"/>
      <c r="P38" s="21" t="n"/>
      <c r="Q38" s="21" t="n"/>
      <c r="R38" s="32">
        <f>IF(AND(N(P38)&gt;0,N(Q38)&gt;0),P38*Q38,"")</f>
        <v/>
      </c>
      <c r="S38" s="35">
        <f>IF(AND(N(K38)&gt;0,N(P38)&gt;0),K38*INDEX($W$39:$W$43,P38),"")</f>
        <v/>
      </c>
      <c r="T38" s="36">
        <f>IF(AND(ISNUMBER(G38),N38&lt;&gt;INDEX($V$21:$V$23,3)),G38+(1000-ROW())/1000000,"")</f>
        <v/>
      </c>
      <c r="V38" s="9" t="inlineStr">
        <is>
          <t>Prob.</t>
        </is>
      </c>
      <c r="W38" s="9" t="inlineStr">
        <is>
          <t>Prob. %</t>
        </is>
      </c>
    </row>
    <row r="39">
      <c r="A39" s="18" t="n"/>
      <c r="B39" s="31" t="n"/>
      <c r="C39" s="18" t="n"/>
      <c r="D39" s="18" t="n"/>
      <c r="E39" s="21" t="n"/>
      <c r="F39" s="21" t="n"/>
      <c r="G39" s="32">
        <f>IF(AND(N(E39)&gt;0,N(F39)&gt;0),E39*F39,"")</f>
        <v/>
      </c>
      <c r="H39" s="26">
        <f>IF(G39="","",IF(G39&lt;=$C$7,INDEX($V$26:$V$29,1),IF(G39&lt;=$C$8,INDEX($V$26:$V$29,2),IF(G39&lt;=$C$9,INDEX($V$26:$V$29,3),INDEX($V$26:$V$29,4)))))</f>
        <v/>
      </c>
      <c r="I39" s="18" t="n"/>
      <c r="J39" s="31" t="n"/>
      <c r="K39" s="33" t="n"/>
      <c r="L39" s="34">
        <f>IF(N(E39)&gt;0,INDEX($W$39:$W$43,E39),"")</f>
        <v/>
      </c>
      <c r="M39" s="35">
        <f>IF(AND(N(K39)&gt;0,L39&lt;&gt;""),K39*L39,"")</f>
        <v/>
      </c>
      <c r="N39" s="18" t="n"/>
      <c r="O39" s="20" t="n"/>
      <c r="P39" s="21" t="n"/>
      <c r="Q39" s="21" t="n"/>
      <c r="R39" s="32">
        <f>IF(AND(N(P39)&gt;0,N(Q39)&gt;0),P39*Q39,"")</f>
        <v/>
      </c>
      <c r="S39" s="35">
        <f>IF(AND(N(K39)&gt;0,N(P39)&gt;0),K39*INDEX($W$39:$W$43,P39),"")</f>
        <v/>
      </c>
      <c r="T39" s="36">
        <f>IF(AND(ISNUMBER(G39),N39&lt;&gt;INDEX($V$21:$V$23,3)),G39+(1000-ROW())/1000000,"")</f>
        <v/>
      </c>
      <c r="V39" s="38" t="n">
        <v>1</v>
      </c>
      <c r="W39" s="39" t="n">
        <v>0.1</v>
      </c>
    </row>
    <row r="40">
      <c r="A40" s="18" t="n"/>
      <c r="B40" s="31" t="n"/>
      <c r="C40" s="18" t="n"/>
      <c r="D40" s="18" t="n"/>
      <c r="E40" s="21" t="n"/>
      <c r="F40" s="21" t="n"/>
      <c r="G40" s="32">
        <f>IF(AND(N(E40)&gt;0,N(F40)&gt;0),E40*F40,"")</f>
        <v/>
      </c>
      <c r="H40" s="26">
        <f>IF(G40="","",IF(G40&lt;=$C$7,INDEX($V$26:$V$29,1),IF(G40&lt;=$C$8,INDEX($V$26:$V$29,2),IF(G40&lt;=$C$9,INDEX($V$26:$V$29,3),INDEX($V$26:$V$29,4)))))</f>
        <v/>
      </c>
      <c r="I40" s="18" t="n"/>
      <c r="J40" s="31" t="n"/>
      <c r="K40" s="33" t="n"/>
      <c r="L40" s="34">
        <f>IF(N(E40)&gt;0,INDEX($W$39:$W$43,E40),"")</f>
        <v/>
      </c>
      <c r="M40" s="35">
        <f>IF(AND(N(K40)&gt;0,L40&lt;&gt;""),K40*L40,"")</f>
        <v/>
      </c>
      <c r="N40" s="18" t="n"/>
      <c r="O40" s="20" t="n"/>
      <c r="P40" s="21" t="n"/>
      <c r="Q40" s="21" t="n"/>
      <c r="R40" s="32">
        <f>IF(AND(N(P40)&gt;0,N(Q40)&gt;0),P40*Q40,"")</f>
        <v/>
      </c>
      <c r="S40" s="35">
        <f>IF(AND(N(K40)&gt;0,N(P40)&gt;0),K40*INDEX($W$39:$W$43,P40),"")</f>
        <v/>
      </c>
      <c r="T40" s="36">
        <f>IF(AND(ISNUMBER(G40),N40&lt;&gt;INDEX($V$21:$V$23,3)),G40+(1000-ROW())/1000000,"")</f>
        <v/>
      </c>
      <c r="V40" s="38" t="n">
        <v>2</v>
      </c>
      <c r="W40" s="39" t="n">
        <v>0.3</v>
      </c>
    </row>
    <row r="41">
      <c r="A41" s="18" t="n"/>
      <c r="B41" s="31" t="n"/>
      <c r="C41" s="18" t="n"/>
      <c r="D41" s="18" t="n"/>
      <c r="E41" s="21" t="n"/>
      <c r="F41" s="21" t="n"/>
      <c r="G41" s="32">
        <f>IF(AND(N(E41)&gt;0,N(F41)&gt;0),E41*F41,"")</f>
        <v/>
      </c>
      <c r="H41" s="26">
        <f>IF(G41="","",IF(G41&lt;=$C$7,INDEX($V$26:$V$29,1),IF(G41&lt;=$C$8,INDEX($V$26:$V$29,2),IF(G41&lt;=$C$9,INDEX($V$26:$V$29,3),INDEX($V$26:$V$29,4)))))</f>
        <v/>
      </c>
      <c r="I41" s="18" t="n"/>
      <c r="J41" s="31" t="n"/>
      <c r="K41" s="33" t="n"/>
      <c r="L41" s="34">
        <f>IF(N(E41)&gt;0,INDEX($W$39:$W$43,E41),"")</f>
        <v/>
      </c>
      <c r="M41" s="35">
        <f>IF(AND(N(K41)&gt;0,L41&lt;&gt;""),K41*L41,"")</f>
        <v/>
      </c>
      <c r="N41" s="18" t="n"/>
      <c r="O41" s="20" t="n"/>
      <c r="P41" s="21" t="n"/>
      <c r="Q41" s="21" t="n"/>
      <c r="R41" s="32">
        <f>IF(AND(N(P41)&gt;0,N(Q41)&gt;0),P41*Q41,"")</f>
        <v/>
      </c>
      <c r="S41" s="35">
        <f>IF(AND(N(K41)&gt;0,N(P41)&gt;0),K41*INDEX($W$39:$W$43,P41),"")</f>
        <v/>
      </c>
      <c r="T41" s="36">
        <f>IF(AND(ISNUMBER(G41),N41&lt;&gt;INDEX($V$21:$V$23,3)),G41+(1000-ROW())/1000000,"")</f>
        <v/>
      </c>
      <c r="V41" s="38" t="n">
        <v>3</v>
      </c>
      <c r="W41" s="39" t="n">
        <v>0.5</v>
      </c>
    </row>
    <row r="42">
      <c r="A42" s="18" t="n"/>
      <c r="B42" s="31" t="n"/>
      <c r="C42" s="18" t="n"/>
      <c r="D42" s="18" t="n"/>
      <c r="E42" s="21" t="n"/>
      <c r="F42" s="21" t="n"/>
      <c r="G42" s="32">
        <f>IF(AND(N(E42)&gt;0,N(F42)&gt;0),E42*F42,"")</f>
        <v/>
      </c>
      <c r="H42" s="26">
        <f>IF(G42="","",IF(G42&lt;=$C$7,INDEX($V$26:$V$29,1),IF(G42&lt;=$C$8,INDEX($V$26:$V$29,2),IF(G42&lt;=$C$9,INDEX($V$26:$V$29,3),INDEX($V$26:$V$29,4)))))</f>
        <v/>
      </c>
      <c r="I42" s="18" t="n"/>
      <c r="J42" s="31" t="n"/>
      <c r="K42" s="33" t="n"/>
      <c r="L42" s="34">
        <f>IF(N(E42)&gt;0,INDEX($W$39:$W$43,E42),"")</f>
        <v/>
      </c>
      <c r="M42" s="35">
        <f>IF(AND(N(K42)&gt;0,L42&lt;&gt;""),K42*L42,"")</f>
        <v/>
      </c>
      <c r="N42" s="18" t="n"/>
      <c r="O42" s="20" t="n"/>
      <c r="P42" s="21" t="n"/>
      <c r="Q42" s="21" t="n"/>
      <c r="R42" s="32">
        <f>IF(AND(N(P42)&gt;0,N(Q42)&gt;0),P42*Q42,"")</f>
        <v/>
      </c>
      <c r="S42" s="35">
        <f>IF(AND(N(K42)&gt;0,N(P42)&gt;0),K42*INDEX($W$39:$W$43,P42),"")</f>
        <v/>
      </c>
      <c r="T42" s="36">
        <f>IF(AND(ISNUMBER(G42),N42&lt;&gt;INDEX($V$21:$V$23,3)),G42+(1000-ROW())/1000000,"")</f>
        <v/>
      </c>
      <c r="V42" s="38" t="n">
        <v>4</v>
      </c>
      <c r="W42" s="39" t="n">
        <v>0.7</v>
      </c>
    </row>
    <row r="43">
      <c r="A43" s="18" t="n"/>
      <c r="B43" s="31" t="n"/>
      <c r="C43" s="18" t="n"/>
      <c r="D43" s="18" t="n"/>
      <c r="E43" s="21" t="n"/>
      <c r="F43" s="21" t="n"/>
      <c r="G43" s="32">
        <f>IF(AND(N(E43)&gt;0,N(F43)&gt;0),E43*F43,"")</f>
        <v/>
      </c>
      <c r="H43" s="26">
        <f>IF(G43="","",IF(G43&lt;=$C$7,INDEX($V$26:$V$29,1),IF(G43&lt;=$C$8,INDEX($V$26:$V$29,2),IF(G43&lt;=$C$9,INDEX($V$26:$V$29,3),INDEX($V$26:$V$29,4)))))</f>
        <v/>
      </c>
      <c r="I43" s="18" t="n"/>
      <c r="J43" s="31" t="n"/>
      <c r="K43" s="33" t="n"/>
      <c r="L43" s="34">
        <f>IF(N(E43)&gt;0,INDEX($W$39:$W$43,E43),"")</f>
        <v/>
      </c>
      <c r="M43" s="35">
        <f>IF(AND(N(K43)&gt;0,L43&lt;&gt;""),K43*L43,"")</f>
        <v/>
      </c>
      <c r="N43" s="18" t="n"/>
      <c r="O43" s="20" t="n"/>
      <c r="P43" s="21" t="n"/>
      <c r="Q43" s="21" t="n"/>
      <c r="R43" s="32">
        <f>IF(AND(N(P43)&gt;0,N(Q43)&gt;0),P43*Q43,"")</f>
        <v/>
      </c>
      <c r="S43" s="35">
        <f>IF(AND(N(K43)&gt;0,N(P43)&gt;0),K43*INDEX($W$39:$W$43,P43),"")</f>
        <v/>
      </c>
      <c r="T43" s="36">
        <f>IF(AND(ISNUMBER(G43),N43&lt;&gt;INDEX($V$21:$V$23,3)),G43+(1000-ROW())/1000000,"")</f>
        <v/>
      </c>
      <c r="V43" s="38" t="n">
        <v>5</v>
      </c>
      <c r="W43" s="39" t="n">
        <v>0.9</v>
      </c>
    </row>
    <row r="44">
      <c r="A44" s="18" t="n"/>
      <c r="B44" s="31" t="n"/>
      <c r="C44" s="18" t="n"/>
      <c r="D44" s="18" t="n"/>
      <c r="E44" s="21" t="n"/>
      <c r="F44" s="21" t="n"/>
      <c r="G44" s="32">
        <f>IF(AND(N(E44)&gt;0,N(F44)&gt;0),E44*F44,"")</f>
        <v/>
      </c>
      <c r="H44" s="26">
        <f>IF(G44="","",IF(G44&lt;=$C$7,INDEX($V$26:$V$29,1),IF(G44&lt;=$C$8,INDEX($V$26:$V$29,2),IF(G44&lt;=$C$9,INDEX($V$26:$V$29,3),INDEX($V$26:$V$29,4)))))</f>
        <v/>
      </c>
      <c r="I44" s="18" t="n"/>
      <c r="J44" s="31" t="n"/>
      <c r="K44" s="33" t="n"/>
      <c r="L44" s="34">
        <f>IF(N(E44)&gt;0,INDEX($W$39:$W$43,E44),"")</f>
        <v/>
      </c>
      <c r="M44" s="35">
        <f>IF(AND(N(K44)&gt;0,L44&lt;&gt;""),K44*L44,"")</f>
        <v/>
      </c>
      <c r="N44" s="18" t="n"/>
      <c r="O44" s="20" t="n"/>
      <c r="P44" s="21" t="n"/>
      <c r="Q44" s="21" t="n"/>
      <c r="R44" s="32">
        <f>IF(AND(N(P44)&gt;0,N(Q44)&gt;0),P44*Q44,"")</f>
        <v/>
      </c>
      <c r="S44" s="35">
        <f>IF(AND(N(K44)&gt;0,N(P44)&gt;0),K44*INDEX($W$39:$W$43,P44),"")</f>
        <v/>
      </c>
      <c r="T44" s="36">
        <f>IF(AND(ISNUMBER(G44),N44&lt;&gt;INDEX($V$21:$V$23,3)),G44+(1000-ROW())/1000000,"")</f>
        <v/>
      </c>
    </row>
    <row r="45">
      <c r="A45" s="18" t="n"/>
      <c r="B45" s="31" t="n"/>
      <c r="C45" s="18" t="n"/>
      <c r="D45" s="18" t="n"/>
      <c r="E45" s="21" t="n"/>
      <c r="F45" s="21" t="n"/>
      <c r="G45" s="32">
        <f>IF(AND(N(E45)&gt;0,N(F45)&gt;0),E45*F45,"")</f>
        <v/>
      </c>
      <c r="H45" s="26">
        <f>IF(G45="","",IF(G45&lt;=$C$7,INDEX($V$26:$V$29,1),IF(G45&lt;=$C$8,INDEX($V$26:$V$29,2),IF(G45&lt;=$C$9,INDEX($V$26:$V$29,3),INDEX($V$26:$V$29,4)))))</f>
        <v/>
      </c>
      <c r="I45" s="18" t="n"/>
      <c r="J45" s="31" t="n"/>
      <c r="K45" s="33" t="n"/>
      <c r="L45" s="34">
        <f>IF(N(E45)&gt;0,INDEX($W$39:$W$43,E45),"")</f>
        <v/>
      </c>
      <c r="M45" s="35">
        <f>IF(AND(N(K45)&gt;0,L45&lt;&gt;""),K45*L45,"")</f>
        <v/>
      </c>
      <c r="N45" s="18" t="n"/>
      <c r="O45" s="20" t="n"/>
      <c r="P45" s="21" t="n"/>
      <c r="Q45" s="21" t="n"/>
      <c r="R45" s="32">
        <f>IF(AND(N(P45)&gt;0,N(Q45)&gt;0),P45*Q45,"")</f>
        <v/>
      </c>
      <c r="S45" s="35">
        <f>IF(AND(N(K45)&gt;0,N(P45)&gt;0),K45*INDEX($W$39:$W$43,P45),"")</f>
        <v/>
      </c>
      <c r="T45" s="36">
        <f>IF(AND(ISNUMBER(G45),N45&lt;&gt;INDEX($V$21:$V$23,3)),G45+(1000-ROW())/1000000,"")</f>
        <v/>
      </c>
    </row>
    <row r="46">
      <c r="A46" s="18" t="n"/>
      <c r="B46" s="31" t="n"/>
      <c r="C46" s="18" t="n"/>
      <c r="D46" s="18" t="n"/>
      <c r="E46" s="21" t="n"/>
      <c r="F46" s="21" t="n"/>
      <c r="G46" s="32">
        <f>IF(AND(N(E46)&gt;0,N(F46)&gt;0),E46*F46,"")</f>
        <v/>
      </c>
      <c r="H46" s="26">
        <f>IF(G46="","",IF(G46&lt;=$C$7,INDEX($V$26:$V$29,1),IF(G46&lt;=$C$8,INDEX($V$26:$V$29,2),IF(G46&lt;=$C$9,INDEX($V$26:$V$29,3),INDEX($V$26:$V$29,4)))))</f>
        <v/>
      </c>
      <c r="I46" s="18" t="n"/>
      <c r="J46" s="31" t="n"/>
      <c r="K46" s="33" t="n"/>
      <c r="L46" s="34">
        <f>IF(N(E46)&gt;0,INDEX($W$39:$W$43,E46),"")</f>
        <v/>
      </c>
      <c r="M46" s="35">
        <f>IF(AND(N(K46)&gt;0,L46&lt;&gt;""),K46*L46,"")</f>
        <v/>
      </c>
      <c r="N46" s="18" t="n"/>
      <c r="O46" s="20" t="n"/>
      <c r="P46" s="21" t="n"/>
      <c r="Q46" s="21" t="n"/>
      <c r="R46" s="32">
        <f>IF(AND(N(P46)&gt;0,N(Q46)&gt;0),P46*Q46,"")</f>
        <v/>
      </c>
      <c r="S46" s="35">
        <f>IF(AND(N(K46)&gt;0,N(P46)&gt;0),K46*INDEX($W$39:$W$43,P46),"")</f>
        <v/>
      </c>
      <c r="T46" s="36">
        <f>IF(AND(ISNUMBER(G46),N46&lt;&gt;INDEX($V$21:$V$23,3)),G46+(1000-ROW())/1000000,"")</f>
        <v/>
      </c>
    </row>
    <row r="47">
      <c r="A47" s="18" t="n"/>
      <c r="B47" s="31" t="n"/>
      <c r="C47" s="18" t="n"/>
      <c r="D47" s="18" t="n"/>
      <c r="E47" s="21" t="n"/>
      <c r="F47" s="21" t="n"/>
      <c r="G47" s="32">
        <f>IF(AND(N(E47)&gt;0,N(F47)&gt;0),E47*F47,"")</f>
        <v/>
      </c>
      <c r="H47" s="26">
        <f>IF(G47="","",IF(G47&lt;=$C$7,INDEX($V$26:$V$29,1),IF(G47&lt;=$C$8,INDEX($V$26:$V$29,2),IF(G47&lt;=$C$9,INDEX($V$26:$V$29,3),INDEX($V$26:$V$29,4)))))</f>
        <v/>
      </c>
      <c r="I47" s="18" t="n"/>
      <c r="J47" s="31" t="n"/>
      <c r="K47" s="33" t="n"/>
      <c r="L47" s="34">
        <f>IF(N(E47)&gt;0,INDEX($W$39:$W$43,E47),"")</f>
        <v/>
      </c>
      <c r="M47" s="35">
        <f>IF(AND(N(K47)&gt;0,L47&lt;&gt;""),K47*L47,"")</f>
        <v/>
      </c>
      <c r="N47" s="18" t="n"/>
      <c r="O47" s="20" t="n"/>
      <c r="P47" s="21" t="n"/>
      <c r="Q47" s="21" t="n"/>
      <c r="R47" s="32">
        <f>IF(AND(N(P47)&gt;0,N(Q47)&gt;0),P47*Q47,"")</f>
        <v/>
      </c>
      <c r="S47" s="35">
        <f>IF(AND(N(K47)&gt;0,N(P47)&gt;0),K47*INDEX($W$39:$W$43,P47),"")</f>
        <v/>
      </c>
      <c r="T47" s="36">
        <f>IF(AND(ISNUMBER(G47),N47&lt;&gt;INDEX($V$21:$V$23,3)),G47+(1000-ROW())/1000000,"")</f>
        <v/>
      </c>
    </row>
    <row r="48">
      <c r="A48" s="18" t="n"/>
      <c r="B48" s="31" t="n"/>
      <c r="C48" s="18" t="n"/>
      <c r="D48" s="18" t="n"/>
      <c r="E48" s="21" t="n"/>
      <c r="F48" s="21" t="n"/>
      <c r="G48" s="32">
        <f>IF(AND(N(E48)&gt;0,N(F48)&gt;0),E48*F48,"")</f>
        <v/>
      </c>
      <c r="H48" s="26">
        <f>IF(G48="","",IF(G48&lt;=$C$7,INDEX($V$26:$V$29,1),IF(G48&lt;=$C$8,INDEX($V$26:$V$29,2),IF(G48&lt;=$C$9,INDEX($V$26:$V$29,3),INDEX($V$26:$V$29,4)))))</f>
        <v/>
      </c>
      <c r="I48" s="18" t="n"/>
      <c r="J48" s="31" t="n"/>
      <c r="K48" s="33" t="n"/>
      <c r="L48" s="34">
        <f>IF(N(E48)&gt;0,INDEX($W$39:$W$43,E48),"")</f>
        <v/>
      </c>
      <c r="M48" s="35">
        <f>IF(AND(N(K48)&gt;0,L48&lt;&gt;""),K48*L48,"")</f>
        <v/>
      </c>
      <c r="N48" s="18" t="n"/>
      <c r="O48" s="20" t="n"/>
      <c r="P48" s="21" t="n"/>
      <c r="Q48" s="21" t="n"/>
      <c r="R48" s="32">
        <f>IF(AND(N(P48)&gt;0,N(Q48)&gt;0),P48*Q48,"")</f>
        <v/>
      </c>
      <c r="S48" s="35">
        <f>IF(AND(N(K48)&gt;0,N(P48)&gt;0),K48*INDEX($W$39:$W$43,P48),"")</f>
        <v/>
      </c>
      <c r="T48" s="36">
        <f>IF(AND(ISNUMBER(G48),N48&lt;&gt;INDEX($V$21:$V$23,3)),G48+(1000-ROW())/1000000,"")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0">
    <mergeCell ref="J15:R15"/>
    <mergeCell ref="O12:R12"/>
    <mergeCell ref="A9:B9"/>
    <mergeCell ref="A22:S22"/>
    <mergeCell ref="O11:R11"/>
    <mergeCell ref="K5:L5"/>
    <mergeCell ref="M9:N9"/>
    <mergeCell ref="M5:N5"/>
    <mergeCell ref="A6:B6"/>
    <mergeCell ref="A7:B7"/>
    <mergeCell ref="A5:C5"/>
    <mergeCell ref="M11:N11"/>
    <mergeCell ref="O13:R13"/>
    <mergeCell ref="A2:X2"/>
    <mergeCell ref="M10:N10"/>
    <mergeCell ref="J5"/>
    <mergeCell ref="O10:R10"/>
    <mergeCell ref="D8:I8"/>
    <mergeCell ref="M13:N13"/>
    <mergeCell ref="A10:C10"/>
    <mergeCell ref="O9:R9"/>
    <mergeCell ref="M12:N12"/>
    <mergeCell ref="O5:R5"/>
    <mergeCell ref="J8:R8"/>
    <mergeCell ref="A8:B8"/>
    <mergeCell ref="O4:R4"/>
    <mergeCell ref="J4"/>
    <mergeCell ref="A1:X1"/>
    <mergeCell ref="K4:L4"/>
    <mergeCell ref="M4:N4"/>
  </mergeCells>
  <conditionalFormatting sqref="H24:H48">
    <cfRule type="expression" priority="1" dxfId="0">
      <formula>$H24=INDEX($V$26:$V$29,4)</formula>
    </cfRule>
    <cfRule type="expression" priority="2" dxfId="1">
      <formula>$H24=INDEX($V$26:$V$29,3)</formula>
    </cfRule>
    <cfRule type="expression" priority="3" dxfId="2">
      <formula>$H24=INDEX($V$26:$V$29,2)</formula>
    </cfRule>
    <cfRule type="expression" priority="4" dxfId="3">
      <formula>$H24=INDEX($V$26:$V$29,1)</formula>
    </cfRule>
  </conditionalFormatting>
  <conditionalFormatting sqref="A24:S48">
    <cfRule type="expression" priority="5" dxfId="4">
      <formula>$N24=INDEX($V$21:$V$23,3)</formula>
    </cfRule>
  </conditionalFormatting>
  <conditionalFormatting sqref="O24:O48">
    <cfRule type="expression" priority="6" dxfId="5">
      <formula>AND(ISNUMBER($O24),$O24&lt;$C$6,$N24&lt;&gt;INDEX($V$21:$V$23,3))</formula>
    </cfRule>
  </conditionalFormatting>
  <conditionalFormatting sqref="E10:I14">
    <cfRule type="expression" priority="7" dxfId="0">
      <formula>$D10*E$9&gt;$C$9</formula>
    </cfRule>
    <cfRule type="expression" priority="8" dxfId="1">
      <formula>$D10*E$9&gt;$C$8</formula>
    </cfRule>
    <cfRule type="expression" priority="9" dxfId="2">
      <formula>$D10*E$9&gt;$C$7</formula>
    </cfRule>
    <cfRule type="expression" priority="10" dxfId="3">
      <formula>$D10*E$9&lt;=$C$7</formula>
    </cfRule>
  </conditionalFormatting>
  <dataValidations count="12">
    <dataValidation sqref="C6" showDropDown="0" showInputMessage="0" showErrorMessage="1" allowBlank="1" errorTitle="Sheetaky" error="Enter a valid date" type="date" operator="greaterThan">
      <formula1>1</formula1>
    </dataValidation>
    <dataValidation sqref="C7" showDropDown="0" showInputMessage="0" showErrorMessage="1" allowBlank="1" errorTitle="Sheetaky" error="Enter a number between 1 and 24" type="whole" operator="between">
      <formula1>1</formula1>
      <formula2>24</formula2>
    </dataValidation>
    <dataValidation sqref="C8" showDropDown="0" showInputMessage="0" showErrorMessage="1" allowBlank="1" errorTitle="Sheetaky" error="Enter a number between 1 and 24" type="whole" operator="between">
      <formula1>1</formula1>
      <formula2>24</formula2>
    </dataValidation>
    <dataValidation sqref="C9" showDropDown="0" showInputMessage="0" showErrorMessage="1" allowBlank="1" errorTitle="Sheetaky" error="Enter a number between 1 and 24" type="whole" operator="between">
      <formula1>1</formula1>
      <formula2>24</formula2>
    </dataValidation>
    <dataValidation sqref="E24:F48" showDropDown="0" showInputMessage="0" showErrorMessage="1" allowBlank="1" errorTitle="Sheetaky" error="Enter a number between 1 and 5" type="whole" operator="between">
      <formula1>1</formula1>
      <formula2>5</formula2>
    </dataValidation>
    <dataValidation sqref="P24:Q48" showDropDown="0" showInputMessage="0" showErrorMessage="1" allowBlank="1" errorTitle="Sheetaky" error="Enter a number between 1 and 5" type="whole" operator="between">
      <formula1>1</formula1>
      <formula2>5</formula2>
    </dataValidation>
    <dataValidation sqref="K24:K48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C24:C48" showDropDown="0" showInputMessage="0" showErrorMessage="1" allowBlank="1" errorTitle="Sheetaky" error="Pick a value from the list" type="list">
      <formula1>=$V$5:$V$12</formula1>
    </dataValidation>
    <dataValidation sqref="D24:D48" showDropDown="0" showInputMessage="0" showErrorMessage="1" allowBlank="1" errorTitle="Sheetaky" error="Pick a value from the list" type="list">
      <formula1>=$V$32:$V$37</formula1>
    </dataValidation>
    <dataValidation sqref="I24:I48" showDropDown="0" showInputMessage="0" showErrorMessage="1" allowBlank="1" errorTitle="Sheetaky" error="Pick a value from the list" type="list">
      <formula1>=$V$15:$V$18</formula1>
    </dataValidation>
    <dataValidation sqref="N24:N48" showDropDown="0" showInputMessage="0" showErrorMessage="1" allowBlank="1" errorTitle="Sheetaky" error="Pick a value from the list" type="list">
      <formula1>=$V$21:$V$23</formula1>
    </dataValidation>
    <dataValidation sqref="O24:O48" showDropDown="0" showInputMessage="0" showErrorMessage="1" allowBlank="1" errorTitle="Sheetaky" error="Enter a valid date" type="date" operator="greaterThan">
      <formula1>1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38BDF8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Risk register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10" t="inlineStr">
        <is>
          <t>What is this sheet?</t>
        </is>
      </c>
      <c r="B4" s="11" t="n"/>
    </row>
    <row r="5" ht="30" customHeight="1">
      <c r="A5" s="40" t="inlineStr">
        <is>
          <t>Logs risks, scores them by probability and impact and shows the heat map, top risks and expected cost before and after mitigation.</t>
        </is>
      </c>
    </row>
    <row r="7" ht="22" customHeight="1">
      <c r="A7" s="10" t="inlineStr">
        <is>
          <t>Steps</t>
        </is>
      </c>
      <c r="B7" s="11" t="n"/>
    </row>
    <row r="8" ht="20" customHeight="1">
      <c r="A8" s="41" t="n">
        <v>1</v>
      </c>
      <c r="B8" s="40" t="inlineStr">
        <is>
          <t>Enter the report date and score limits.</t>
        </is>
      </c>
    </row>
    <row r="9" ht="20" customHeight="1">
      <c r="A9" s="41" t="n">
        <v>2</v>
      </c>
      <c r="B9" s="40" t="inlineStr">
        <is>
          <t>Log each risk with category, owner and probability and impact from 1 to 5.</t>
        </is>
      </c>
    </row>
    <row r="10" ht="20" customHeight="1">
      <c r="A10" s="41" t="n">
        <v>3</v>
      </c>
      <c r="B10" s="40" t="inlineStr">
        <is>
          <t>Enter the estimated cost impact and the mitigation action and date.</t>
        </is>
      </c>
    </row>
    <row r="11" ht="20" customHeight="1">
      <c r="A11" s="41" t="n">
        <v>4</v>
      </c>
      <c r="B11" s="40" t="inlineStr">
        <is>
          <t>Re-score after mitigation and watch the residual value.</t>
        </is>
      </c>
    </row>
    <row r="13" ht="22" customHeight="1">
      <c r="A13" s="10" t="inlineStr">
        <is>
          <t>Color legend</t>
        </is>
      </c>
      <c r="B13" s="11" t="n"/>
    </row>
    <row r="14">
      <c r="A14" s="31" t="inlineStr"/>
      <c r="B14" s="40" t="inlineStr">
        <is>
          <t>Input cell: type or choose your value here (blue text on yellow).</t>
        </is>
      </c>
    </row>
    <row r="15">
      <c r="A15" s="28" t="inlineStr"/>
      <c r="B15" s="40" t="inlineStr">
        <is>
          <t>Calculated cell: automatic formula, protected from accidental edits.</t>
        </is>
      </c>
    </row>
    <row r="16">
      <c r="A16" s="42" t="inlineStr"/>
      <c r="B16" s="40" t="inlineStr">
        <is>
          <t>Table and section headers.</t>
        </is>
      </c>
    </row>
    <row r="18" ht="22" customHeight="1">
      <c r="A18" s="10" t="inlineStr">
        <is>
          <t>Important notes</t>
        </is>
      </c>
      <c r="B18" s="11" t="n"/>
    </row>
    <row r="19" ht="20" customHeight="1">
      <c r="A19" s="43" t="inlineStr">
        <is>
          <t>•</t>
        </is>
      </c>
      <c r="B19" s="44" t="inlineStr">
        <is>
          <t>Probability percentages per level (10% to 90%) in the right-hand list are editable.</t>
        </is>
      </c>
    </row>
    <row r="20" ht="20" customHeight="1">
      <c r="A20" s="43" t="inlineStr">
        <is>
          <t>•</t>
        </is>
      </c>
      <c r="B20" s="44" t="inlineStr">
        <is>
          <t>Closed risks turn grey and leave the totals.</t>
        </is>
      </c>
    </row>
    <row r="21" ht="20" customHeight="1">
      <c r="A21" s="43" t="inlineStr">
        <is>
          <t>•</t>
        </is>
      </c>
      <c r="B21" s="44" t="inlineStr">
        <is>
          <t>Expected value = cost impact × probability; an indicator, not a guarantee.</t>
        </is>
      </c>
    </row>
    <row r="22" ht="30" customHeight="1">
      <c r="A22" s="43" t="inlineStr">
        <is>
          <t>•</t>
        </is>
      </c>
      <c r="B22" s="44" t="inlineStr">
        <is>
          <t>Sheets are protected without a password to keep formulas safe. To unprotect: Review → Unprotect Sheet.</t>
        </is>
      </c>
    </row>
    <row r="23" ht="20" customHeight="1">
      <c r="A23" s="43" t="inlineStr">
        <is>
          <t>•</t>
        </is>
      </c>
      <c r="B23" s="44" t="inlineStr">
        <is>
          <t>The data shown is a worked example. Clear it and type your own data in the yellow cells only.</t>
        </is>
      </c>
    </row>
    <row r="24" ht="20" customHeight="1">
      <c r="A24" s="43" t="inlineStr">
        <is>
          <t>•</t>
        </is>
      </c>
      <c r="B24" s="44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RSK</dc:title>
  <dcterms:created xmlns:dcterms="http://purl.org/dc/terms/" xmlns:xsi="http://www.w3.org/2001/XMLSchema-instance" xsi:type="dcterms:W3CDTF">2026-10-23T13:03:42Z</dcterms:created>
  <dcterms:modified xmlns:dcterms="http://purl.org/dc/terms/" xmlns:xsi="http://www.w3.org/2001/XMLSchema-instance" xsi:type="dcterms:W3CDTF">2026-10-23T13:03:43Z</dcterms:modified>
</cp:coreProperties>
</file>