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سعير والهامش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#,##0.00;[Red]-#,##0.00"/>
    <numFmt numFmtId="166" formatCode="+0%;[Red]-0%"/>
    <numFmt numFmtId="167" formatCode="#,##0;[Red]-#,##0"/>
    <numFmt numFmtId="168" formatCode="#,##0&quot; {t(&quot;وحدة&quot;,&quot;units&quot;)}&quot;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6A6F78"/>
      <sz val="9"/>
    </font>
    <font>
      <name val="Calibri"/>
      <b val="1"/>
      <color rgb="0014161A"/>
      <sz val="11"/>
    </font>
    <font>
      <name val="Calibri"/>
      <b val="1"/>
      <color rgb="0023262D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23262D"/>
      <sz val="10"/>
    </font>
    <font>
      <name val="Calibri"/>
      <b val="1"/>
      <color rgb="00FFFFFF"/>
      <sz val="9"/>
    </font>
    <font>
      <name val="Calibri"/>
      <b val="1"/>
      <color rgb="00FF6B57"/>
      <sz val="18"/>
    </font>
    <font>
      <name val="Calibri"/>
      <b val="1"/>
      <color rgb="006A6F78"/>
      <sz val="9"/>
    </font>
    <font>
      <name val="Calibri"/>
      <b val="1"/>
      <color rgb="0023262D"/>
      <sz val="18"/>
    </font>
    <font>
      <name val="Calibri"/>
      <b val="1"/>
      <color rgb="0014161A"/>
      <sz val="10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6B57"/>
      <sz val="10"/>
    </font>
  </fonts>
  <fills count="9">
    <fill>
      <patternFill/>
    </fill>
    <fill>
      <patternFill patternType="gray125"/>
    </fill>
    <fill>
      <patternFill patternType="solid">
        <fgColor rgb="00F4F4F2"/>
      </patternFill>
    </fill>
    <fill>
      <patternFill patternType="solid">
        <fgColor rgb="0023262D"/>
      </patternFill>
    </fill>
    <fill>
      <patternFill patternType="solid">
        <fgColor rgb="00FF6B57"/>
      </patternFill>
    </fill>
    <fill>
      <patternFill patternType="solid">
        <fgColor rgb="00E4E5E8"/>
      </patternFill>
    </fill>
    <fill>
      <patternFill patternType="solid">
        <fgColor rgb="00FFE9E4"/>
      </patternFill>
    </fill>
    <fill>
      <patternFill patternType="solid">
        <fgColor rgb="00E7ECEA"/>
      </patternFill>
    </fill>
    <fill>
      <patternFill patternType="solid">
        <fgColor rgb="0014161A"/>
      </patternFill>
    </fill>
  </fills>
  <borders count="4">
    <border>
      <left/>
      <right/>
      <top/>
      <bottom/>
      <diagonal/>
    </border>
    <border>
      <left style="thin">
        <color rgb="00C9CBD0"/>
      </left>
      <right style="thin">
        <color rgb="00C9CBD0"/>
      </right>
      <top style="thin">
        <color rgb="00C9CBD0"/>
      </top>
      <bottom style="thin">
        <color rgb="00C9CBD0"/>
      </bottom>
    </border>
    <border>
      <top style="medium">
        <color rgb="00FF6B57"/>
      </top>
    </border>
    <border/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8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0" fontId="10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4" fillId="2" borderId="1" applyAlignment="1" pivotButton="0" quotePrefix="0" xfId="0">
      <alignment horizontal="right" vertical="center" wrapText="1" readingOrder="2"/>
    </xf>
    <xf numFmtId="9" fontId="5" fillId="6" borderId="1" applyAlignment="1" applyProtection="1" pivotButton="0" quotePrefix="0" xfId="0">
      <alignment horizontal="center" vertical="center" wrapText="1" readingOrder="2"/>
      <protection locked="0" hidden="0"/>
    </xf>
    <xf numFmtId="3" fontId="9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3" fontId="11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67" fontId="9" fillId="3" borderId="3" applyAlignment="1" pivotButton="0" quotePrefix="0" xfId="0">
      <alignment horizontal="center" vertical="center" wrapText="1" readingOrder="2"/>
    </xf>
    <xf numFmtId="164" fontId="11" fillId="7" borderId="3" applyAlignment="1" pivotButton="0" quotePrefix="0" xfId="0">
      <alignment horizontal="center" vertical="center" wrapText="1" readingOrder="2"/>
    </xf>
    <xf numFmtId="3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5" fillId="6" borderId="1" applyAlignment="1" applyProtection="1" pivotButton="0" quotePrefix="0" xfId="0">
      <alignment horizontal="center" vertical="center" wrapText="1" readingOrder="2"/>
      <protection locked="0" hidden="0"/>
    </xf>
    <xf numFmtId="9" fontId="9" fillId="3" borderId="3" applyAlignment="1" pivotButton="0" quotePrefix="0" xfId="0">
      <alignment horizontal="center" vertical="center" wrapText="1" readingOrder="2"/>
    </xf>
    <xf numFmtId="1" fontId="11" fillId="7" borderId="3" applyAlignment="1" pivotButton="0" quotePrefix="0" xfId="0">
      <alignment horizontal="center" vertical="center" wrapText="1" readingOrder="2"/>
    </xf>
    <xf numFmtId="1" fontId="9" fillId="3" borderId="3" applyAlignment="1" pivotButton="0" quotePrefix="0" xfId="0">
      <alignment horizontal="center" vertical="center" wrapText="1" readingOrder="2"/>
    </xf>
    <xf numFmtId="0" fontId="12" fillId="5" borderId="1" applyAlignment="1" pivotButton="0" quotePrefix="0" xfId="0">
      <alignment horizontal="center" vertical="center" wrapText="1" readingOrder="2"/>
    </xf>
    <xf numFmtId="0" fontId="0" fillId="5" borderId="0" pivotButton="0" quotePrefix="0" xfId="0"/>
    <xf numFmtId="0" fontId="6" fillId="3" borderId="1" applyAlignment="1" pivotButton="0" quotePrefix="0" xfId="0">
      <alignment horizontal="center" vertical="center" wrapText="1" readingOrder="2"/>
    </xf>
    <xf numFmtId="4" fontId="7" fillId="7" borderId="1" applyAlignment="1" pivotButton="0" quotePrefix="0" xfId="0">
      <alignment horizontal="center" vertical="center" wrapText="1" readingOrder="2"/>
    </xf>
    <xf numFmtId="165" fontId="7" fillId="7" borderId="1" applyAlignment="1" pivotButton="0" quotePrefix="0" xfId="0">
      <alignment horizontal="center" vertical="center" wrapText="1" readingOrder="2"/>
    </xf>
    <xf numFmtId="164" fontId="7" fillId="7" borderId="1" applyAlignment="1" pivotButton="0" quotePrefix="0" xfId="0">
      <alignment horizontal="center" vertical="center" wrapText="1" readingOrder="2"/>
    </xf>
    <xf numFmtId="168" fontId="4" fillId="7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center" vertical="center" wrapText="1" readingOrder="2"/>
    </xf>
    <xf numFmtId="1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4" fontId="5" fillId="6" borderId="1" applyAlignment="1" applyProtection="1" pivotButton="0" quotePrefix="0" xfId="0">
      <alignment horizontal="center" vertical="center" wrapText="1" readingOrder="2"/>
      <protection locked="0" hidden="0"/>
    </xf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165" fontId="4" fillId="7" borderId="1" applyAlignment="1" pivotButton="0" quotePrefix="0" xfId="0">
      <alignment horizontal="center" vertical="center" wrapText="1" readingOrder="2"/>
    </xf>
    <xf numFmtId="9" fontId="7" fillId="7" borderId="1" applyAlignment="1" pivotButton="0" quotePrefix="0" xfId="0">
      <alignment horizontal="center" vertical="center" wrapText="1" readingOrder="2"/>
    </xf>
    <xf numFmtId="166" fontId="7" fillId="7" borderId="1" applyAlignment="1" pivotButton="0" quotePrefix="0" xfId="0">
      <alignment horizontal="center" vertical="center" wrapText="1" readingOrder="2"/>
    </xf>
    <xf numFmtId="167" fontId="7" fillId="7" borderId="1" applyAlignment="1" pivotButton="0" quotePrefix="0" xfId="0">
      <alignment horizontal="center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7" fillId="0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Calibri"/>
        <b val="1"/>
        <color rgb="00FFFFFF"/>
      </font>
      <fill>
        <patternFill patternType="solid">
          <fgColor rgb="00E57373"/>
        </patternFill>
      </fill>
    </dxf>
    <dxf>
      <font>
        <name val="Calibri"/>
        <color rgb="0023262D"/>
      </font>
      <fill>
        <patternFill patternType="solid">
          <fgColor rgb="00FCE38A"/>
        </patternFill>
      </fill>
    </dxf>
    <dxf>
      <font>
        <name val="Calibri"/>
        <color rgb="0023262D"/>
      </font>
      <fill>
        <patternFill patternType="solid">
          <fgColor rgb="00D5EBD0"/>
        </patternFill>
      </fill>
    </dxf>
    <dxf>
      <font>
        <name val="Calibri"/>
        <b val="1"/>
        <color rgb="0023262D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الهامش % لكل منتج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23262D"/>
            </a:solidFill>
            <a:ln xmlns:a="http://schemas.openxmlformats.org/drawingml/2006/main">
              <a:solidFill>
                <a:srgbClr val="23262D"/>
              </a:solidFill>
              <a:prstDash val="solid"/>
            </a:ln>
          </spPr>
          <cat>
            <numRef>
              <f>'التسعير والهامش'!$B$23:$B$32</f>
            </numRef>
          </cat>
          <val>
            <numRef>
              <f>'التسعير والهامش'!$L$23:$L$32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الربح الشهري لكل منتج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23262D"/>
            </a:solidFill>
            <a:ln xmlns:a="http://schemas.openxmlformats.org/drawingml/2006/main">
              <a:solidFill>
                <a:srgbClr val="23262D"/>
              </a:solidFill>
              <a:prstDash val="solid"/>
            </a:ln>
          </spPr>
          <cat>
            <numRef>
              <f>'التسعير والهامش'!$B$23:$B$32</f>
            </numRef>
          </cat>
          <val>
            <numRef>
              <f>'التسعير والهامش'!$R$23:$R$32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49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49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S70"/>
  <sheetViews>
    <sheetView showGridLines="0" rightToLeft="1" zoomScale="100" workbookViewId="0">
      <pane xSplit="2" ySplit="22" topLeftCell="C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0" customWidth="1" min="4" max="4"/>
    <col width="10" customWidth="1" min="5" max="5"/>
    <col width="8" customWidth="1" min="6" max="6"/>
    <col width="11" customWidth="1" min="7" max="7"/>
    <col width="11" customWidth="1" min="8" max="8"/>
    <col width="9" customWidth="1" min="9" max="9"/>
    <col width="11" customWidth="1" min="10" max="10"/>
    <col width="10" customWidth="1" min="11" max="11"/>
    <col width="9" customWidth="1" min="12" max="12"/>
    <col width="9" customWidth="1" min="13" max="13"/>
    <col width="11" customWidth="1" min="14" max="14"/>
    <col width="11" customWidth="1" min="15" max="15"/>
    <col width="10" customWidth="1" min="16" max="16"/>
    <col width="9" customWidth="1" min="17" max="17"/>
    <col width="11" customWidth="1" min="18" max="18"/>
    <col width="12" customWidth="1" min="19" max="19"/>
  </cols>
  <sheetData>
    <row r="1" ht="40" customHeight="1">
      <c r="A1" s="1" t="inlineStr">
        <is>
          <t>حاسبة التسعير والهامش: سعر البيع الرابح لكل منتج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3" ht="20" customHeight="1">
      <c r="A3" s="4" t="inlineStr">
        <is>
          <t>أدخل تكلفة كل منتج ورسوم البيع والضريبة فيظهر الربح والهامش والسعر المقترح لهدفك، وتحليل أثر الخصم على حجم المبيعات اللازم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</row>
    <row r="4" ht="18" customHeight="1">
      <c r="A4" s="6" t="inlineStr">
        <is>
          <t>الإعدادات</t>
        </is>
      </c>
      <c r="B4" s="7" t="n"/>
      <c r="C4" s="7" t="n"/>
      <c r="D4" s="7" t="n"/>
      <c r="E4" s="5" t="n"/>
      <c r="F4" s="8" t="inlineStr">
        <is>
          <t>مبيعات شهرية (دون ضريبة)</t>
        </is>
      </c>
      <c r="G4" s="9" t="n"/>
      <c r="H4" s="9" t="n"/>
      <c r="I4" s="10" t="inlineStr">
        <is>
          <t>الربح قبل الثابتة</t>
        </is>
      </c>
      <c r="J4" s="11" t="n"/>
      <c r="K4" s="11" t="n"/>
      <c r="L4" s="8" t="inlineStr">
        <is>
          <t>الصافي بعد الثابتة</t>
        </is>
      </c>
      <c r="M4" s="9" t="n"/>
      <c r="N4" s="9" t="n"/>
      <c r="O4" s="10" t="inlineStr">
        <is>
          <t>هامش المتوسط المرجّح</t>
        </is>
      </c>
      <c r="P4" s="11" t="n"/>
      <c r="Q4" s="11" t="n"/>
      <c r="R4" s="5" t="n"/>
      <c r="S4" s="5" t="n"/>
    </row>
    <row r="5" ht="34" customHeight="1">
      <c r="A5" s="12" t="inlineStr">
        <is>
          <t>ضريبة القيمة المضافة</t>
        </is>
      </c>
      <c r="C5" s="13" t="n">
        <v>0.15</v>
      </c>
      <c r="E5" s="5" t="n"/>
      <c r="F5" s="14">
        <f>IFERROR(SUMPRODUCT($G$23:$G$47,$Q$23:$Q$47),0)</f>
        <v/>
      </c>
      <c r="G5" s="15" t="n"/>
      <c r="H5" s="15" t="n"/>
      <c r="I5" s="16">
        <f>SUM($R$23:$R$47)</f>
        <v/>
      </c>
      <c r="J5" s="17" t="n"/>
      <c r="K5" s="17" t="n"/>
      <c r="L5" s="18">
        <f>SUM($R$23:$R$47)-$C$7</f>
        <v/>
      </c>
      <c r="M5" s="15" t="n"/>
      <c r="N5" s="15" t="n"/>
      <c r="O5" s="19">
        <f>IFERROR(SUM($R$23:$R$47)/SUMPRODUCT($G$23:$G$47,$Q$23:$Q$47),0)</f>
        <v/>
      </c>
      <c r="P5" s="17" t="n"/>
      <c r="Q5" s="17" t="n"/>
      <c r="R5" s="5" t="n"/>
      <c r="S5" s="5" t="n"/>
    </row>
    <row r="6">
      <c r="A6" s="12" t="inlineStr">
        <is>
          <t>هامش الربح المستهدف %</t>
        </is>
      </c>
      <c r="C6" s="13" t="n">
        <v>0.35</v>
      </c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</row>
    <row r="7" ht="18" customHeight="1">
      <c r="A7" s="12" t="inlineStr">
        <is>
          <t>التكاليف الثابتة شهريًا</t>
        </is>
      </c>
      <c r="C7" s="20" t="n">
        <v>4500</v>
      </c>
      <c r="E7" s="5" t="n"/>
      <c r="F7" s="10" t="inlineStr">
        <is>
          <t>مبيعات التعادل (شهريًا)</t>
        </is>
      </c>
      <c r="G7" s="11" t="n"/>
      <c r="H7" s="11" t="n"/>
      <c r="I7" s="8" t="inlineStr">
        <is>
          <t>هامش الأمان</t>
        </is>
      </c>
      <c r="J7" s="9" t="n"/>
      <c r="K7" s="9" t="n"/>
      <c r="L7" s="10" t="inlineStr">
        <is>
          <t>منتجات دون الهدف</t>
        </is>
      </c>
      <c r="M7" s="11" t="n"/>
      <c r="N7" s="11" t="n"/>
      <c r="O7" s="8" t="inlineStr">
        <is>
          <t>عدد المنتجات</t>
        </is>
      </c>
      <c r="P7" s="9" t="n"/>
      <c r="Q7" s="9" t="n"/>
      <c r="R7" s="5" t="n"/>
      <c r="S7" s="5" t="n"/>
    </row>
    <row r="8" ht="34" customHeight="1">
      <c r="A8" s="12" t="inlineStr">
        <is>
          <t>منتج تحليل الخصم</t>
        </is>
      </c>
      <c r="C8" s="21" t="inlineStr">
        <is>
          <t>سماعة لاسلكية</t>
        </is>
      </c>
      <c r="E8" s="5" t="n"/>
      <c r="F8" s="16">
        <f>IFERROR($C$7/(SUM($R$23:$R$47)/SUMPRODUCT($G$23:$G$47,$Q$23:$Q$47)),0)</f>
        <v/>
      </c>
      <c r="G8" s="17" t="n"/>
      <c r="H8" s="17" t="n"/>
      <c r="I8" s="22">
        <f>IFERROR(1-(($C$7/(SUM($R$23:$R$47)/SUMPRODUCT($G$23:$G$47,$Q$23:$Q$47)))/SUMPRODUCT($G$23:$G$47,$Q$23:$Q$47)),0)</f>
        <v/>
      </c>
      <c r="J8" s="15" t="n"/>
      <c r="K8" s="15" t="n"/>
      <c r="L8" s="23">
        <f>COUNTIF($S$23:$S$47,"دون الهدف")+COUNTIF($S$23:$S$47,"خسارة")</f>
        <v/>
      </c>
      <c r="M8" s="17" t="n"/>
      <c r="N8" s="17" t="n"/>
      <c r="O8" s="24">
        <f>COUNTA($B$23:$B$47)</f>
        <v/>
      </c>
      <c r="P8" s="15" t="n"/>
      <c r="Q8" s="15" t="n"/>
      <c r="R8" s="5" t="n"/>
      <c r="S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</row>
    <row r="10">
      <c r="A10" s="5" t="n"/>
      <c r="B10" s="5" t="n"/>
      <c r="C10" s="5" t="n"/>
      <c r="D10" s="5" t="n"/>
      <c r="E10" s="5" t="n"/>
      <c r="F10" s="25" t="inlineStr">
        <is>
          <t>أثر الخصم على المنتج المختار: كم مبيعات إضافية تحتاج؟</t>
        </is>
      </c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5" t="n"/>
      <c r="S10" s="5" t="n"/>
    </row>
    <row r="11" ht="30" customHeight="1">
      <c r="A11" s="5" t="n"/>
      <c r="B11" s="5" t="n"/>
      <c r="C11" s="5" t="n"/>
      <c r="D11" s="5" t="n"/>
      <c r="E11" s="5" t="n"/>
      <c r="F11" s="27" t="inlineStr">
        <is>
          <t>الخصم</t>
        </is>
      </c>
      <c r="G11" s="2" t="n"/>
      <c r="H11" s="27" t="inlineStr">
        <is>
          <t>السعر الجديد</t>
        </is>
      </c>
      <c r="I11" s="2" t="n"/>
      <c r="J11" s="27" t="inlineStr">
        <is>
          <t>الربح للوحدة</t>
        </is>
      </c>
      <c r="K11" s="2" t="n"/>
      <c r="L11" s="27" t="inlineStr">
        <is>
          <t>الهامش</t>
        </is>
      </c>
      <c r="M11" s="2" t="n"/>
      <c r="N11" s="27" t="inlineStr">
        <is>
          <t>المبيعات اللازمة للحفاظ على الربح</t>
        </is>
      </c>
      <c r="O11" s="2" t="n"/>
      <c r="P11" s="2" t="n"/>
      <c r="Q11" s="2" t="n"/>
      <c r="R11" s="5" t="n"/>
      <c r="S11" s="5" t="n"/>
    </row>
    <row r="12">
      <c r="A12" s="5" t="n"/>
      <c r="B12" s="5" t="n"/>
      <c r="C12" s="5" t="n"/>
      <c r="D12" s="5" t="n"/>
      <c r="E12" s="5" t="n"/>
      <c r="F12" s="13" t="n">
        <v>0</v>
      </c>
      <c r="H12" s="28">
        <f>IFERROR(INDEX($G$23:$G$47,MATCH($C$8,$B$23:$B$47,0))*(1-F12),"")</f>
        <v/>
      </c>
      <c r="J12" s="29">
        <f>IFERROR(H12*(1-INDEX($F$23:$F$47,MATCH($C$8,$B$23:$B$47,0)))-(INDEX($C$23:$C$47,MATCH($C$8,$B$23:$B$47,0))+INDEX($D$23:$D$47,MATCH($C$8,$B$23:$B$47,0))+INDEX($E$23:$E$47,MATCH($C$8,$B$23:$B$47,0))),"")</f>
        <v/>
      </c>
      <c r="L12" s="30">
        <f>IFERROR(J12/H12,"")</f>
        <v/>
      </c>
      <c r="N12" s="31">
        <f>IFERROR(IF(J12&lt;=0,"لا يمكن",J$12/J12*INDEX($Q$23:$Q$47,MATCH($C$8,$B$23:$B$47,0))),"")</f>
        <v/>
      </c>
      <c r="R12" s="5" t="n"/>
      <c r="S12" s="5" t="n"/>
    </row>
    <row r="13">
      <c r="A13" s="5" t="n"/>
      <c r="B13" s="5" t="n"/>
      <c r="C13" s="5" t="n"/>
      <c r="D13" s="5" t="n"/>
      <c r="E13" s="5" t="n"/>
      <c r="F13" s="13" t="n">
        <v>0.05</v>
      </c>
      <c r="H13" s="28">
        <f>IFERROR(INDEX($G$23:$G$47,MATCH($C$8,$B$23:$B$47,0))*(1-F13),"")</f>
        <v/>
      </c>
      <c r="J13" s="29">
        <f>IFERROR(H13*(1-INDEX($F$23:$F$47,MATCH($C$8,$B$23:$B$47,0)))-(INDEX($C$23:$C$47,MATCH($C$8,$B$23:$B$47,0))+INDEX($D$23:$D$47,MATCH($C$8,$B$23:$B$47,0))+INDEX($E$23:$E$47,MATCH($C$8,$B$23:$B$47,0))),"")</f>
        <v/>
      </c>
      <c r="L13" s="30">
        <f>IFERROR(J13/H13,"")</f>
        <v/>
      </c>
      <c r="N13" s="31">
        <f>IFERROR(IF(J13&lt;=0,"لا يمكن",J$12/J13*INDEX($Q$23:$Q$47,MATCH($C$8,$B$23:$B$47,0))),"")</f>
        <v/>
      </c>
      <c r="R13" s="5" t="n"/>
      <c r="S13" s="5" t="n"/>
    </row>
    <row r="14">
      <c r="A14" s="5" t="n"/>
      <c r="B14" s="5" t="n"/>
      <c r="C14" s="5" t="n"/>
      <c r="D14" s="5" t="n"/>
      <c r="E14" s="5" t="n"/>
      <c r="F14" s="13" t="n">
        <v>0.1</v>
      </c>
      <c r="H14" s="28">
        <f>IFERROR(INDEX($G$23:$G$47,MATCH($C$8,$B$23:$B$47,0))*(1-F14),"")</f>
        <v/>
      </c>
      <c r="J14" s="29">
        <f>IFERROR(H14*(1-INDEX($F$23:$F$47,MATCH($C$8,$B$23:$B$47,0)))-(INDEX($C$23:$C$47,MATCH($C$8,$B$23:$B$47,0))+INDEX($D$23:$D$47,MATCH($C$8,$B$23:$B$47,0))+INDEX($E$23:$E$47,MATCH($C$8,$B$23:$B$47,0))),"")</f>
        <v/>
      </c>
      <c r="L14" s="30">
        <f>IFERROR(J14/H14,"")</f>
        <v/>
      </c>
      <c r="N14" s="31">
        <f>IFERROR(IF(J14&lt;=0,"لا يمكن",J$12/J14*INDEX($Q$23:$Q$47,MATCH($C$8,$B$23:$B$47,0))),"")</f>
        <v/>
      </c>
      <c r="R14" s="5" t="n"/>
      <c r="S14" s="5" t="n"/>
    </row>
    <row r="15">
      <c r="A15" s="5" t="n"/>
      <c r="B15" s="5" t="n"/>
      <c r="C15" s="5" t="n"/>
      <c r="D15" s="5" t="n"/>
      <c r="E15" s="5" t="n"/>
      <c r="F15" s="13" t="n">
        <v>0.15</v>
      </c>
      <c r="H15" s="28">
        <f>IFERROR(INDEX($G$23:$G$47,MATCH($C$8,$B$23:$B$47,0))*(1-F15),"")</f>
        <v/>
      </c>
      <c r="J15" s="29">
        <f>IFERROR(H15*(1-INDEX($F$23:$F$47,MATCH($C$8,$B$23:$B$47,0)))-(INDEX($C$23:$C$47,MATCH($C$8,$B$23:$B$47,0))+INDEX($D$23:$D$47,MATCH($C$8,$B$23:$B$47,0))+INDEX($E$23:$E$47,MATCH($C$8,$B$23:$B$47,0))),"")</f>
        <v/>
      </c>
      <c r="L15" s="30">
        <f>IFERROR(J15/H15,"")</f>
        <v/>
      </c>
      <c r="N15" s="31">
        <f>IFERROR(IF(J15&lt;=0,"لا يمكن",J$12/J15*INDEX($Q$23:$Q$47,MATCH($C$8,$B$23:$B$47,0))),"")</f>
        <v/>
      </c>
      <c r="R15" s="5" t="n"/>
      <c r="S15" s="5" t="n"/>
    </row>
    <row r="16">
      <c r="A16" s="5" t="n"/>
      <c r="B16" s="5" t="n"/>
      <c r="C16" s="5" t="n"/>
      <c r="D16" s="5" t="n"/>
      <c r="E16" s="5" t="n"/>
      <c r="F16" s="13" t="n">
        <v>0.2</v>
      </c>
      <c r="H16" s="28">
        <f>IFERROR(INDEX($G$23:$G$47,MATCH($C$8,$B$23:$B$47,0))*(1-F16),"")</f>
        <v/>
      </c>
      <c r="J16" s="29">
        <f>IFERROR(H16*(1-INDEX($F$23:$F$47,MATCH($C$8,$B$23:$B$47,0)))-(INDEX($C$23:$C$47,MATCH($C$8,$B$23:$B$47,0))+INDEX($D$23:$D$47,MATCH($C$8,$B$23:$B$47,0))+INDEX($E$23:$E$47,MATCH($C$8,$B$23:$B$47,0))),"")</f>
        <v/>
      </c>
      <c r="L16" s="30">
        <f>IFERROR(J16/H16,"")</f>
        <v/>
      </c>
      <c r="N16" s="31">
        <f>IFERROR(IF(J16&lt;=0,"لا يمكن",J$12/J16*INDEX($Q$23:$Q$47,MATCH($C$8,$B$23:$B$47,0))),"")</f>
        <v/>
      </c>
      <c r="R16" s="5" t="n"/>
      <c r="S16" s="5" t="n"/>
    </row>
    <row r="17">
      <c r="A17" s="5" t="n"/>
      <c r="B17" s="5" t="n"/>
      <c r="C17" s="5" t="n"/>
      <c r="D17" s="5" t="n"/>
      <c r="E17" s="5" t="n"/>
      <c r="F17" s="13" t="n">
        <v>0.25</v>
      </c>
      <c r="H17" s="28">
        <f>IFERROR(INDEX($G$23:$G$47,MATCH($C$8,$B$23:$B$47,0))*(1-F17),"")</f>
        <v/>
      </c>
      <c r="J17" s="29">
        <f>IFERROR(H17*(1-INDEX($F$23:$F$47,MATCH($C$8,$B$23:$B$47,0)))-(INDEX($C$23:$C$47,MATCH($C$8,$B$23:$B$47,0))+INDEX($D$23:$D$47,MATCH($C$8,$B$23:$B$47,0))+INDEX($E$23:$E$47,MATCH($C$8,$B$23:$B$47,0))),"")</f>
        <v/>
      </c>
      <c r="L17" s="30">
        <f>IFERROR(J17/H17,"")</f>
        <v/>
      </c>
      <c r="N17" s="31">
        <f>IFERROR(IF(J17&lt;=0,"لا يمكن",J$12/J17*INDEX($Q$23:$Q$47,MATCH($C$8,$B$23:$B$47,0))),"")</f>
        <v/>
      </c>
      <c r="R17" s="5" t="n"/>
      <c r="S17" s="5" t="n"/>
    </row>
    <row r="18">
      <c r="A18" s="5" t="n"/>
      <c r="B18" s="5" t="n"/>
      <c r="C18" s="5" t="n"/>
      <c r="D18" s="5" t="n"/>
      <c r="E18" s="5" t="n"/>
      <c r="F18" s="13" t="n">
        <v>0.3</v>
      </c>
      <c r="H18" s="28">
        <f>IFERROR(INDEX($G$23:$G$47,MATCH($C$8,$B$23:$B$47,0))*(1-F18),"")</f>
        <v/>
      </c>
      <c r="J18" s="29">
        <f>IFERROR(H18*(1-INDEX($F$23:$F$47,MATCH($C$8,$B$23:$B$47,0)))-(INDEX($C$23:$C$47,MATCH($C$8,$B$23:$B$47,0))+INDEX($D$23:$D$47,MATCH($C$8,$B$23:$B$47,0))+INDEX($E$23:$E$47,MATCH($C$8,$B$23:$B$47,0))),"")</f>
        <v/>
      </c>
      <c r="L18" s="30">
        <f>IFERROR(J18/H18,"")</f>
        <v/>
      </c>
      <c r="N18" s="31">
        <f>IFERROR(IF(J18&lt;=0,"لا يمكن",J$12/J18*INDEX($Q$23:$Q$47,MATCH($C$8,$B$23:$B$47,0))),"")</f>
        <v/>
      </c>
      <c r="R18" s="5" t="n"/>
      <c r="S18" s="5" t="n"/>
    </row>
    <row r="19">
      <c r="A19" s="5" t="n"/>
      <c r="B19" s="5" t="n"/>
      <c r="C19" s="5" t="n"/>
      <c r="D19" s="5" t="n"/>
      <c r="E19" s="5" t="n"/>
      <c r="F19" s="32">
        <f>IFERROR("خصم "&amp;TEXT(F14,"0%")&amp;" يتطلب زيادة المبيعات "&amp;TEXT(N14/N12-1,"0%")&amp;" للحفاظ على الربح الشهري نفسه","")</f>
        <v/>
      </c>
      <c r="R19" s="5" t="n"/>
      <c r="S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</row>
    <row r="21" ht="22" customHeight="1">
      <c r="A21" s="6" t="inlineStr">
        <is>
          <t>المنتجات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</row>
    <row r="22" ht="48" customHeight="1">
      <c r="A22" s="27" t="inlineStr">
        <is>
          <t>#</t>
        </is>
      </c>
      <c r="B22" s="27" t="inlineStr">
        <is>
          <t>المنتج</t>
        </is>
      </c>
      <c r="C22" s="27" t="inlineStr">
        <is>
          <t>تكلفة المنتج</t>
        </is>
      </c>
      <c r="D22" s="27" t="inlineStr">
        <is>
          <t>التغليف</t>
        </is>
      </c>
      <c r="E22" s="27" t="inlineStr">
        <is>
          <t>التوصيل</t>
        </is>
      </c>
      <c r="F22" s="27" t="inlineStr">
        <is>
          <t>رسوم %</t>
        </is>
      </c>
      <c r="G22" s="27" t="inlineStr">
        <is>
          <t>سعر البيع (دون ضريبة)</t>
        </is>
      </c>
      <c r="H22" s="27" t="inlineStr">
        <is>
          <t>السعر شامل الضريبة</t>
        </is>
      </c>
      <c r="I22" s="27" t="inlineStr">
        <is>
          <t>الرسوم</t>
        </is>
      </c>
      <c r="J22" s="27" t="inlineStr">
        <is>
          <t>إجمالي التكلفة</t>
        </is>
      </c>
      <c r="K22" s="27" t="inlineStr">
        <is>
          <t>الربح للوحدة</t>
        </is>
      </c>
      <c r="L22" s="27" t="inlineStr">
        <is>
          <t>الهامش %</t>
        </is>
      </c>
      <c r="M22" s="27" t="inlineStr">
        <is>
          <t>الإضافة %</t>
        </is>
      </c>
      <c r="N22" s="27" t="inlineStr">
        <is>
          <t>السعر المقترح للهدف</t>
        </is>
      </c>
      <c r="O22" s="27" t="inlineStr">
        <is>
          <t>سعر المنافس</t>
        </is>
      </c>
      <c r="P22" s="27" t="inlineStr">
        <is>
          <t>مقارنة</t>
        </is>
      </c>
      <c r="Q22" s="27" t="inlineStr">
        <is>
          <t>مبيعات شهرية</t>
        </is>
      </c>
      <c r="R22" s="27" t="inlineStr">
        <is>
          <t>ربح شهري</t>
        </is>
      </c>
      <c r="S22" s="27" t="inlineStr">
        <is>
          <t>الحالة</t>
        </is>
      </c>
    </row>
    <row r="23">
      <c r="A23" s="33" t="n">
        <v>1</v>
      </c>
      <c r="B23" s="34" t="inlineStr">
        <is>
          <t>حافظة جوال</t>
        </is>
      </c>
      <c r="C23" s="35" t="n">
        <v>12</v>
      </c>
      <c r="D23" s="35" t="n">
        <v>1.5</v>
      </c>
      <c r="E23" s="35" t="n">
        <v>6</v>
      </c>
      <c r="F23" s="36" t="n">
        <v>0.06</v>
      </c>
      <c r="G23" s="35" t="n">
        <v>39</v>
      </c>
      <c r="H23" s="28">
        <f>IF(AND(ISNUMBER(G23),B23&lt;&gt;""),G23*(1+$C$5),"")</f>
        <v/>
      </c>
      <c r="I23" s="28">
        <f>IF(AND(ISNUMBER(G23),B23&lt;&gt;""),G23*N(F23),"")</f>
        <v/>
      </c>
      <c r="J23" s="28">
        <f>IF(AND(ISNUMBER(G23),B23&lt;&gt;""),N(C23)+N(D23)+N(E23)+I23,"")</f>
        <v/>
      </c>
      <c r="K23" s="37">
        <f>IF(AND(ISNUMBER(G23),B23&lt;&gt;""),G23-J23,"")</f>
        <v/>
      </c>
      <c r="L23" s="30">
        <f>IF(AND(ISNUMBER(G23),B23&lt;&gt;""),K23/G23,"")</f>
        <v/>
      </c>
      <c r="M23" s="38">
        <f>IF(AND(AND(ISNUMBER(G23),B23&lt;&gt;""),N(C23)+N(D23)+N(E23)&gt;0),K23/(N(C23)+N(D23)+N(E23)),"")</f>
        <v/>
      </c>
      <c r="N23" s="28">
        <f>IF(B23="","",IFERROR((N(C23)+N(D23)+N(E23))/(1-$C$6-N(F23)),""))</f>
        <v/>
      </c>
      <c r="O23" s="35" t="n">
        <v>42</v>
      </c>
      <c r="P23" s="39">
        <f>IF(AND(AND(ISNUMBER(G23),B23&lt;&gt;""),N(O23)&gt;0),G23/O23-1,"")</f>
        <v/>
      </c>
      <c r="Q23" s="20" t="n">
        <v>150</v>
      </c>
      <c r="R23" s="40">
        <f>IF(AND(ISNUMBER(G23),B23&lt;&gt;""),K23*N(Q23),"")</f>
        <v/>
      </c>
      <c r="S23" s="41">
        <f>IF(AND(ISNUMBER(G23),B23&lt;&gt;""),IF(K23&lt;0,"خسارة",IF(L23&gt;=$C$6,"✔ OK","دون الهدف")),"")</f>
        <v/>
      </c>
    </row>
    <row r="24">
      <c r="A24" s="33" t="n">
        <v>2</v>
      </c>
      <c r="B24" s="34" t="inlineStr">
        <is>
          <t>شاحن سريع 25 واط</t>
        </is>
      </c>
      <c r="C24" s="35" t="n">
        <v>38</v>
      </c>
      <c r="D24" s="35" t="n">
        <v>2</v>
      </c>
      <c r="E24" s="35" t="n">
        <v>7</v>
      </c>
      <c r="F24" s="36" t="n">
        <v>0.06</v>
      </c>
      <c r="G24" s="35" t="n">
        <v>69</v>
      </c>
      <c r="H24" s="28">
        <f>IF(AND(ISNUMBER(G24),B24&lt;&gt;""),G24*(1+$C$5),"")</f>
        <v/>
      </c>
      <c r="I24" s="28">
        <f>IF(AND(ISNUMBER(G24),B24&lt;&gt;""),G24*N(F24),"")</f>
        <v/>
      </c>
      <c r="J24" s="28">
        <f>IF(AND(ISNUMBER(G24),B24&lt;&gt;""),N(C24)+N(D24)+N(E24)+I24,"")</f>
        <v/>
      </c>
      <c r="K24" s="37">
        <f>IF(AND(ISNUMBER(G24),B24&lt;&gt;""),G24-J24,"")</f>
        <v/>
      </c>
      <c r="L24" s="30">
        <f>IF(AND(ISNUMBER(G24),B24&lt;&gt;""),K24/G24,"")</f>
        <v/>
      </c>
      <c r="M24" s="38">
        <f>IF(AND(AND(ISNUMBER(G24),B24&lt;&gt;""),N(C24)+N(D24)+N(E24)&gt;0),K24/(N(C24)+N(D24)+N(E24)),"")</f>
        <v/>
      </c>
      <c r="N24" s="28">
        <f>IF(B24="","",IFERROR((N(C24)+N(D24)+N(E24))/(1-$C$6-N(F24)),""))</f>
        <v/>
      </c>
      <c r="O24" s="35" t="n">
        <v>75</v>
      </c>
      <c r="P24" s="39">
        <f>IF(AND(AND(ISNUMBER(G24),B24&lt;&gt;""),N(O24)&gt;0),G24/O24-1,"")</f>
        <v/>
      </c>
      <c r="Q24" s="20" t="n">
        <v>90</v>
      </c>
      <c r="R24" s="40">
        <f>IF(AND(ISNUMBER(G24),B24&lt;&gt;""),K24*N(Q24),"")</f>
        <v/>
      </c>
      <c r="S24" s="41">
        <f>IF(AND(ISNUMBER(G24),B24&lt;&gt;""),IF(K24&lt;0,"خسارة",IF(L24&gt;=$C$6,"✔ OK","دون الهدف")),"")</f>
        <v/>
      </c>
    </row>
    <row r="25">
      <c r="A25" s="33" t="n">
        <v>3</v>
      </c>
      <c r="B25" s="34" t="inlineStr">
        <is>
          <t>سماعة لاسلكية</t>
        </is>
      </c>
      <c r="C25" s="35" t="n">
        <v>62</v>
      </c>
      <c r="D25" s="35" t="n">
        <v>3</v>
      </c>
      <c r="E25" s="35" t="n">
        <v>8</v>
      </c>
      <c r="F25" s="36" t="n">
        <v>0.06</v>
      </c>
      <c r="G25" s="35" t="n">
        <v>159</v>
      </c>
      <c r="H25" s="28">
        <f>IF(AND(ISNUMBER(G25),B25&lt;&gt;""),G25*(1+$C$5),"")</f>
        <v/>
      </c>
      <c r="I25" s="28">
        <f>IF(AND(ISNUMBER(G25),B25&lt;&gt;""),G25*N(F25),"")</f>
        <v/>
      </c>
      <c r="J25" s="28">
        <f>IF(AND(ISNUMBER(G25),B25&lt;&gt;""),N(C25)+N(D25)+N(E25)+I25,"")</f>
        <v/>
      </c>
      <c r="K25" s="37">
        <f>IF(AND(ISNUMBER(G25),B25&lt;&gt;""),G25-J25,"")</f>
        <v/>
      </c>
      <c r="L25" s="30">
        <f>IF(AND(ISNUMBER(G25),B25&lt;&gt;""),K25/G25,"")</f>
        <v/>
      </c>
      <c r="M25" s="38">
        <f>IF(AND(AND(ISNUMBER(G25),B25&lt;&gt;""),N(C25)+N(D25)+N(E25)&gt;0),K25/(N(C25)+N(D25)+N(E25)),"")</f>
        <v/>
      </c>
      <c r="N25" s="28">
        <f>IF(B25="","",IFERROR((N(C25)+N(D25)+N(E25))/(1-$C$6-N(F25)),""))</f>
        <v/>
      </c>
      <c r="O25" s="35" t="n">
        <v>149</v>
      </c>
      <c r="P25" s="39">
        <f>IF(AND(AND(ISNUMBER(G25),B25&lt;&gt;""),N(O25)&gt;0),G25/O25-1,"")</f>
        <v/>
      </c>
      <c r="Q25" s="20" t="n">
        <v>60</v>
      </c>
      <c r="R25" s="40">
        <f>IF(AND(ISNUMBER(G25),B25&lt;&gt;""),K25*N(Q25),"")</f>
        <v/>
      </c>
      <c r="S25" s="41">
        <f>IF(AND(ISNUMBER(G25),B25&lt;&gt;""),IF(K25&lt;0,"خسارة",IF(L25&gt;=$C$6,"✔ OK","دون الهدف")),"")</f>
        <v/>
      </c>
    </row>
    <row r="26">
      <c r="A26" s="33" t="n">
        <v>4</v>
      </c>
      <c r="B26" s="34" t="inlineStr">
        <is>
          <t>كابل USB-C</t>
        </is>
      </c>
      <c r="C26" s="35" t="n">
        <v>5</v>
      </c>
      <c r="D26" s="35" t="n">
        <v>1</v>
      </c>
      <c r="E26" s="35" t="n">
        <v>5</v>
      </c>
      <c r="F26" s="36" t="n">
        <v>0.06</v>
      </c>
      <c r="G26" s="35" t="n">
        <v>25</v>
      </c>
      <c r="H26" s="28">
        <f>IF(AND(ISNUMBER(G26),B26&lt;&gt;""),G26*(1+$C$5),"")</f>
        <v/>
      </c>
      <c r="I26" s="28">
        <f>IF(AND(ISNUMBER(G26),B26&lt;&gt;""),G26*N(F26),"")</f>
        <v/>
      </c>
      <c r="J26" s="28">
        <f>IF(AND(ISNUMBER(G26),B26&lt;&gt;""),N(C26)+N(D26)+N(E26)+I26,"")</f>
        <v/>
      </c>
      <c r="K26" s="37">
        <f>IF(AND(ISNUMBER(G26),B26&lt;&gt;""),G26-J26,"")</f>
        <v/>
      </c>
      <c r="L26" s="30">
        <f>IF(AND(ISNUMBER(G26),B26&lt;&gt;""),K26/G26,"")</f>
        <v/>
      </c>
      <c r="M26" s="38">
        <f>IF(AND(AND(ISNUMBER(G26),B26&lt;&gt;""),N(C26)+N(D26)+N(E26)&gt;0),K26/(N(C26)+N(D26)+N(E26)),"")</f>
        <v/>
      </c>
      <c r="N26" s="28">
        <f>IF(B26="","",IFERROR((N(C26)+N(D26)+N(E26))/(1-$C$6-N(F26)),""))</f>
        <v/>
      </c>
      <c r="O26" s="35" t="n">
        <v>22</v>
      </c>
      <c r="P26" s="39">
        <f>IF(AND(AND(ISNUMBER(G26),B26&lt;&gt;""),N(O26)&gt;0),G26/O26-1,"")</f>
        <v/>
      </c>
      <c r="Q26" s="20" t="n">
        <v>220</v>
      </c>
      <c r="R26" s="40">
        <f>IF(AND(ISNUMBER(G26),B26&lt;&gt;""),K26*N(Q26),"")</f>
        <v/>
      </c>
      <c r="S26" s="41">
        <f>IF(AND(ISNUMBER(G26),B26&lt;&gt;""),IF(K26&lt;0,"خسارة",IF(L26&gt;=$C$6,"✔ OK","دون الهدف")),"")</f>
        <v/>
      </c>
    </row>
    <row r="27">
      <c r="A27" s="33" t="n">
        <v>5</v>
      </c>
      <c r="B27" s="34" t="inlineStr">
        <is>
          <t>حامل سيارة</t>
        </is>
      </c>
      <c r="C27" s="35" t="n">
        <v>14</v>
      </c>
      <c r="D27" s="35" t="n">
        <v>2</v>
      </c>
      <c r="E27" s="35" t="n">
        <v>6</v>
      </c>
      <c r="F27" s="36" t="n">
        <v>0.06</v>
      </c>
      <c r="G27" s="35" t="n">
        <v>45</v>
      </c>
      <c r="H27" s="28">
        <f>IF(AND(ISNUMBER(G27),B27&lt;&gt;""),G27*(1+$C$5),"")</f>
        <v/>
      </c>
      <c r="I27" s="28">
        <f>IF(AND(ISNUMBER(G27),B27&lt;&gt;""),G27*N(F27),"")</f>
        <v/>
      </c>
      <c r="J27" s="28">
        <f>IF(AND(ISNUMBER(G27),B27&lt;&gt;""),N(C27)+N(D27)+N(E27)+I27,"")</f>
        <v/>
      </c>
      <c r="K27" s="37">
        <f>IF(AND(ISNUMBER(G27),B27&lt;&gt;""),G27-J27,"")</f>
        <v/>
      </c>
      <c r="L27" s="30">
        <f>IF(AND(ISNUMBER(G27),B27&lt;&gt;""),K27/G27,"")</f>
        <v/>
      </c>
      <c r="M27" s="38">
        <f>IF(AND(AND(ISNUMBER(G27),B27&lt;&gt;""),N(C27)+N(D27)+N(E27)&gt;0),K27/(N(C27)+N(D27)+N(E27)),"")</f>
        <v/>
      </c>
      <c r="N27" s="28">
        <f>IF(B27="","",IFERROR((N(C27)+N(D27)+N(E27))/(1-$C$6-N(F27)),""))</f>
        <v/>
      </c>
      <c r="O27" s="35" t="n">
        <v>49</v>
      </c>
      <c r="P27" s="39">
        <f>IF(AND(AND(ISNUMBER(G27),B27&lt;&gt;""),N(O27)&gt;0),G27/O27-1,"")</f>
        <v/>
      </c>
      <c r="Q27" s="20" t="n">
        <v>110</v>
      </c>
      <c r="R27" s="40">
        <f>IF(AND(ISNUMBER(G27),B27&lt;&gt;""),K27*N(Q27),"")</f>
        <v/>
      </c>
      <c r="S27" s="41">
        <f>IF(AND(ISNUMBER(G27),B27&lt;&gt;""),IF(K27&lt;0,"خسارة",IF(L27&gt;=$C$6,"✔ OK","دون الهدف")),"")</f>
        <v/>
      </c>
    </row>
    <row r="28">
      <c r="A28" s="33" t="n">
        <v>6</v>
      </c>
      <c r="B28" s="34" t="inlineStr">
        <is>
          <t>باور بانك 10000</t>
        </is>
      </c>
      <c r="C28" s="35" t="n">
        <v>62</v>
      </c>
      <c r="D28" s="35" t="n">
        <v>3</v>
      </c>
      <c r="E28" s="35" t="n">
        <v>8</v>
      </c>
      <c r="F28" s="36" t="n">
        <v>0.06</v>
      </c>
      <c r="G28" s="35" t="n">
        <v>119</v>
      </c>
      <c r="H28" s="28">
        <f>IF(AND(ISNUMBER(G28),B28&lt;&gt;""),G28*(1+$C$5),"")</f>
        <v/>
      </c>
      <c r="I28" s="28">
        <f>IF(AND(ISNUMBER(G28),B28&lt;&gt;""),G28*N(F28),"")</f>
        <v/>
      </c>
      <c r="J28" s="28">
        <f>IF(AND(ISNUMBER(G28),B28&lt;&gt;""),N(C28)+N(D28)+N(E28)+I28,"")</f>
        <v/>
      </c>
      <c r="K28" s="37">
        <f>IF(AND(ISNUMBER(G28),B28&lt;&gt;""),G28-J28,"")</f>
        <v/>
      </c>
      <c r="L28" s="30">
        <f>IF(AND(ISNUMBER(G28),B28&lt;&gt;""),K28/G28,"")</f>
        <v/>
      </c>
      <c r="M28" s="38">
        <f>IF(AND(AND(ISNUMBER(G28),B28&lt;&gt;""),N(C28)+N(D28)+N(E28)&gt;0),K28/(N(C28)+N(D28)+N(E28)),"")</f>
        <v/>
      </c>
      <c r="N28" s="28">
        <f>IF(B28="","",IFERROR((N(C28)+N(D28)+N(E28))/(1-$C$6-N(F28)),""))</f>
        <v/>
      </c>
      <c r="O28" s="35" t="n">
        <v>125</v>
      </c>
      <c r="P28" s="39">
        <f>IF(AND(AND(ISNUMBER(G28),B28&lt;&gt;""),N(O28)&gt;0),G28/O28-1,"")</f>
        <v/>
      </c>
      <c r="Q28" s="20" t="n">
        <v>55</v>
      </c>
      <c r="R28" s="40">
        <f>IF(AND(ISNUMBER(G28),B28&lt;&gt;""),K28*N(Q28),"")</f>
        <v/>
      </c>
      <c r="S28" s="41">
        <f>IF(AND(ISNUMBER(G28),B28&lt;&gt;""),IF(K28&lt;0,"خسارة",IF(L28&gt;=$C$6,"✔ OK","دون الهدف")),"")</f>
        <v/>
      </c>
    </row>
    <row r="29">
      <c r="A29" s="33" t="n">
        <v>7</v>
      </c>
      <c r="B29" s="34" t="inlineStr">
        <is>
          <t>ساعة ذكية</t>
        </is>
      </c>
      <c r="C29" s="35" t="n">
        <v>95</v>
      </c>
      <c r="D29" s="35" t="n">
        <v>4</v>
      </c>
      <c r="E29" s="35" t="n">
        <v>9</v>
      </c>
      <c r="F29" s="36" t="n">
        <v>0.06</v>
      </c>
      <c r="G29" s="35" t="n">
        <v>219</v>
      </c>
      <c r="H29" s="28">
        <f>IF(AND(ISNUMBER(G29),B29&lt;&gt;""),G29*(1+$C$5),"")</f>
        <v/>
      </c>
      <c r="I29" s="28">
        <f>IF(AND(ISNUMBER(G29),B29&lt;&gt;""),G29*N(F29),"")</f>
        <v/>
      </c>
      <c r="J29" s="28">
        <f>IF(AND(ISNUMBER(G29),B29&lt;&gt;""),N(C29)+N(D29)+N(E29)+I29,"")</f>
        <v/>
      </c>
      <c r="K29" s="37">
        <f>IF(AND(ISNUMBER(G29),B29&lt;&gt;""),G29-J29,"")</f>
        <v/>
      </c>
      <c r="L29" s="30">
        <f>IF(AND(ISNUMBER(G29),B29&lt;&gt;""),K29/G29,"")</f>
        <v/>
      </c>
      <c r="M29" s="38">
        <f>IF(AND(AND(ISNUMBER(G29),B29&lt;&gt;""),N(C29)+N(D29)+N(E29)&gt;0),K29/(N(C29)+N(D29)+N(E29)),"")</f>
        <v/>
      </c>
      <c r="N29" s="28">
        <f>IF(B29="","",IFERROR((N(C29)+N(D29)+N(E29))/(1-$C$6-N(F29)),""))</f>
        <v/>
      </c>
      <c r="O29" s="35" t="n">
        <v>210</v>
      </c>
      <c r="P29" s="39">
        <f>IF(AND(AND(ISNUMBER(G29),B29&lt;&gt;""),N(O29)&gt;0),G29/O29-1,"")</f>
        <v/>
      </c>
      <c r="Q29" s="20" t="n">
        <v>30</v>
      </c>
      <c r="R29" s="40">
        <f>IF(AND(ISNUMBER(G29),B29&lt;&gt;""),K29*N(Q29),"")</f>
        <v/>
      </c>
      <c r="S29" s="41">
        <f>IF(AND(ISNUMBER(G29),B29&lt;&gt;""),IF(K29&lt;0,"خسارة",IF(L29&gt;=$C$6,"✔ OK","دون الهدف")),"")</f>
        <v/>
      </c>
    </row>
    <row r="30">
      <c r="A30" s="33" t="n">
        <v>8</v>
      </c>
      <c r="B30" s="34" t="inlineStr">
        <is>
          <t>واقي شاشة</t>
        </is>
      </c>
      <c r="C30" s="35" t="n">
        <v>2.5</v>
      </c>
      <c r="D30" s="35" t="n">
        <v>0.5</v>
      </c>
      <c r="E30" s="35" t="n">
        <v>5</v>
      </c>
      <c r="F30" s="36" t="n">
        <v>0.06</v>
      </c>
      <c r="G30" s="35" t="n">
        <v>19</v>
      </c>
      <c r="H30" s="28">
        <f>IF(AND(ISNUMBER(G30),B30&lt;&gt;""),G30*(1+$C$5),"")</f>
        <v/>
      </c>
      <c r="I30" s="28">
        <f>IF(AND(ISNUMBER(G30),B30&lt;&gt;""),G30*N(F30),"")</f>
        <v/>
      </c>
      <c r="J30" s="28">
        <f>IF(AND(ISNUMBER(G30),B30&lt;&gt;""),N(C30)+N(D30)+N(E30)+I30,"")</f>
        <v/>
      </c>
      <c r="K30" s="37">
        <f>IF(AND(ISNUMBER(G30),B30&lt;&gt;""),G30-J30,"")</f>
        <v/>
      </c>
      <c r="L30" s="30">
        <f>IF(AND(ISNUMBER(G30),B30&lt;&gt;""),K30/G30,"")</f>
        <v/>
      </c>
      <c r="M30" s="38">
        <f>IF(AND(AND(ISNUMBER(G30),B30&lt;&gt;""),N(C30)+N(D30)+N(E30)&gt;0),K30/(N(C30)+N(D30)+N(E30)),"")</f>
        <v/>
      </c>
      <c r="N30" s="28">
        <f>IF(B30="","",IFERROR((N(C30)+N(D30)+N(E30))/(1-$C$6-N(F30)),""))</f>
        <v/>
      </c>
      <c r="O30" s="35" t="n">
        <v>15</v>
      </c>
      <c r="P30" s="39">
        <f>IF(AND(AND(ISNUMBER(G30),B30&lt;&gt;""),N(O30)&gt;0),G30/O30-1,"")</f>
        <v/>
      </c>
      <c r="Q30" s="20" t="n">
        <v>260</v>
      </c>
      <c r="R30" s="40">
        <f>IF(AND(ISNUMBER(G30),B30&lt;&gt;""),K30*N(Q30),"")</f>
        <v/>
      </c>
      <c r="S30" s="41">
        <f>IF(AND(ISNUMBER(G30),B30&lt;&gt;""),IF(K30&lt;0,"خسارة",IF(L30&gt;=$C$6,"✔ OK","دون الهدف")),"")</f>
        <v/>
      </c>
    </row>
    <row r="31">
      <c r="A31" s="33" t="n"/>
      <c r="B31" s="34" t="n"/>
      <c r="C31" s="35" t="n"/>
      <c r="D31" s="35" t="n"/>
      <c r="E31" s="35" t="n"/>
      <c r="F31" s="36" t="n"/>
      <c r="G31" s="35" t="n"/>
      <c r="H31" s="28">
        <f>IF(AND(ISNUMBER(G31),B31&lt;&gt;""),G31*(1+$C$5),"")</f>
        <v/>
      </c>
      <c r="I31" s="28">
        <f>IF(AND(ISNUMBER(G31),B31&lt;&gt;""),G31*N(F31),"")</f>
        <v/>
      </c>
      <c r="J31" s="28">
        <f>IF(AND(ISNUMBER(G31),B31&lt;&gt;""),N(C31)+N(D31)+N(E31)+I31,"")</f>
        <v/>
      </c>
      <c r="K31" s="37">
        <f>IF(AND(ISNUMBER(G31),B31&lt;&gt;""),G31-J31,"")</f>
        <v/>
      </c>
      <c r="L31" s="30">
        <f>IF(AND(ISNUMBER(G31),B31&lt;&gt;""),K31/G31,"")</f>
        <v/>
      </c>
      <c r="M31" s="38">
        <f>IF(AND(AND(ISNUMBER(G31),B31&lt;&gt;""),N(C31)+N(D31)+N(E31)&gt;0),K31/(N(C31)+N(D31)+N(E31)),"")</f>
        <v/>
      </c>
      <c r="N31" s="28">
        <f>IF(B31="","",IFERROR((N(C31)+N(D31)+N(E31))/(1-$C$6-N(F31)),""))</f>
        <v/>
      </c>
      <c r="O31" s="35" t="n"/>
      <c r="P31" s="39">
        <f>IF(AND(AND(ISNUMBER(G31),B31&lt;&gt;""),N(O31)&gt;0),G31/O31-1,"")</f>
        <v/>
      </c>
      <c r="Q31" s="20" t="n"/>
      <c r="R31" s="40">
        <f>IF(AND(ISNUMBER(G31),B31&lt;&gt;""),K31*N(Q31),"")</f>
        <v/>
      </c>
      <c r="S31" s="41">
        <f>IF(AND(ISNUMBER(G31),B31&lt;&gt;""),IF(K31&lt;0,"خسارة",IF(L31&gt;=$C$6,"✔ OK","دون الهدف")),"")</f>
        <v/>
      </c>
    </row>
    <row r="32">
      <c r="A32" s="33" t="n"/>
      <c r="B32" s="34" t="n"/>
      <c r="C32" s="35" t="n"/>
      <c r="D32" s="35" t="n"/>
      <c r="E32" s="35" t="n"/>
      <c r="F32" s="36" t="n"/>
      <c r="G32" s="35" t="n"/>
      <c r="H32" s="28">
        <f>IF(AND(ISNUMBER(G32),B32&lt;&gt;""),G32*(1+$C$5),"")</f>
        <v/>
      </c>
      <c r="I32" s="28">
        <f>IF(AND(ISNUMBER(G32),B32&lt;&gt;""),G32*N(F32),"")</f>
        <v/>
      </c>
      <c r="J32" s="28">
        <f>IF(AND(ISNUMBER(G32),B32&lt;&gt;""),N(C32)+N(D32)+N(E32)+I32,"")</f>
        <v/>
      </c>
      <c r="K32" s="37">
        <f>IF(AND(ISNUMBER(G32),B32&lt;&gt;""),G32-J32,"")</f>
        <v/>
      </c>
      <c r="L32" s="30">
        <f>IF(AND(ISNUMBER(G32),B32&lt;&gt;""),K32/G32,"")</f>
        <v/>
      </c>
      <c r="M32" s="38">
        <f>IF(AND(AND(ISNUMBER(G32),B32&lt;&gt;""),N(C32)+N(D32)+N(E32)&gt;0),K32/(N(C32)+N(D32)+N(E32)),"")</f>
        <v/>
      </c>
      <c r="N32" s="28">
        <f>IF(B32="","",IFERROR((N(C32)+N(D32)+N(E32))/(1-$C$6-N(F32)),""))</f>
        <v/>
      </c>
      <c r="O32" s="35" t="n"/>
      <c r="P32" s="39">
        <f>IF(AND(AND(ISNUMBER(G32),B32&lt;&gt;""),N(O32)&gt;0),G32/O32-1,"")</f>
        <v/>
      </c>
      <c r="Q32" s="20" t="n"/>
      <c r="R32" s="40">
        <f>IF(AND(ISNUMBER(G32),B32&lt;&gt;""),K32*N(Q32),"")</f>
        <v/>
      </c>
      <c r="S32" s="41">
        <f>IF(AND(ISNUMBER(G32),B32&lt;&gt;""),IF(K32&lt;0,"خسارة",IF(L32&gt;=$C$6,"✔ OK","دون الهدف")),"")</f>
        <v/>
      </c>
    </row>
    <row r="33">
      <c r="A33" s="33" t="n"/>
      <c r="B33" s="34" t="n"/>
      <c r="C33" s="35" t="n"/>
      <c r="D33" s="35" t="n"/>
      <c r="E33" s="35" t="n"/>
      <c r="F33" s="36" t="n"/>
      <c r="G33" s="35" t="n"/>
      <c r="H33" s="28">
        <f>IF(AND(ISNUMBER(G33),B33&lt;&gt;""),G33*(1+$C$5),"")</f>
        <v/>
      </c>
      <c r="I33" s="28">
        <f>IF(AND(ISNUMBER(G33),B33&lt;&gt;""),G33*N(F33),"")</f>
        <v/>
      </c>
      <c r="J33" s="28">
        <f>IF(AND(ISNUMBER(G33),B33&lt;&gt;""),N(C33)+N(D33)+N(E33)+I33,"")</f>
        <v/>
      </c>
      <c r="K33" s="37">
        <f>IF(AND(ISNUMBER(G33),B33&lt;&gt;""),G33-J33,"")</f>
        <v/>
      </c>
      <c r="L33" s="30">
        <f>IF(AND(ISNUMBER(G33),B33&lt;&gt;""),K33/G33,"")</f>
        <v/>
      </c>
      <c r="M33" s="38">
        <f>IF(AND(AND(ISNUMBER(G33),B33&lt;&gt;""),N(C33)+N(D33)+N(E33)&gt;0),K33/(N(C33)+N(D33)+N(E33)),"")</f>
        <v/>
      </c>
      <c r="N33" s="28">
        <f>IF(B33="","",IFERROR((N(C33)+N(D33)+N(E33))/(1-$C$6-N(F33)),""))</f>
        <v/>
      </c>
      <c r="O33" s="35" t="n"/>
      <c r="P33" s="39">
        <f>IF(AND(AND(ISNUMBER(G33),B33&lt;&gt;""),N(O33)&gt;0),G33/O33-1,"")</f>
        <v/>
      </c>
      <c r="Q33" s="20" t="n"/>
      <c r="R33" s="40">
        <f>IF(AND(ISNUMBER(G33),B33&lt;&gt;""),K33*N(Q33),"")</f>
        <v/>
      </c>
      <c r="S33" s="41">
        <f>IF(AND(ISNUMBER(G33),B33&lt;&gt;""),IF(K33&lt;0,"خسارة",IF(L33&gt;=$C$6,"✔ OK","دون الهدف")),"")</f>
        <v/>
      </c>
    </row>
    <row r="34">
      <c r="A34" s="33" t="n"/>
      <c r="B34" s="34" t="n"/>
      <c r="C34" s="35" t="n"/>
      <c r="D34" s="35" t="n"/>
      <c r="E34" s="35" t="n"/>
      <c r="F34" s="36" t="n"/>
      <c r="G34" s="35" t="n"/>
      <c r="H34" s="28">
        <f>IF(AND(ISNUMBER(G34),B34&lt;&gt;""),G34*(1+$C$5),"")</f>
        <v/>
      </c>
      <c r="I34" s="28">
        <f>IF(AND(ISNUMBER(G34),B34&lt;&gt;""),G34*N(F34),"")</f>
        <v/>
      </c>
      <c r="J34" s="28">
        <f>IF(AND(ISNUMBER(G34),B34&lt;&gt;""),N(C34)+N(D34)+N(E34)+I34,"")</f>
        <v/>
      </c>
      <c r="K34" s="37">
        <f>IF(AND(ISNUMBER(G34),B34&lt;&gt;""),G34-J34,"")</f>
        <v/>
      </c>
      <c r="L34" s="30">
        <f>IF(AND(ISNUMBER(G34),B34&lt;&gt;""),K34/G34,"")</f>
        <v/>
      </c>
      <c r="M34" s="38">
        <f>IF(AND(AND(ISNUMBER(G34),B34&lt;&gt;""),N(C34)+N(D34)+N(E34)&gt;0),K34/(N(C34)+N(D34)+N(E34)),"")</f>
        <v/>
      </c>
      <c r="N34" s="28">
        <f>IF(B34="","",IFERROR((N(C34)+N(D34)+N(E34))/(1-$C$6-N(F34)),""))</f>
        <v/>
      </c>
      <c r="O34" s="35" t="n"/>
      <c r="P34" s="39">
        <f>IF(AND(AND(ISNUMBER(G34),B34&lt;&gt;""),N(O34)&gt;0),G34/O34-1,"")</f>
        <v/>
      </c>
      <c r="Q34" s="20" t="n"/>
      <c r="R34" s="40">
        <f>IF(AND(ISNUMBER(G34),B34&lt;&gt;""),K34*N(Q34),"")</f>
        <v/>
      </c>
      <c r="S34" s="41">
        <f>IF(AND(ISNUMBER(G34),B34&lt;&gt;""),IF(K34&lt;0,"خسارة",IF(L34&gt;=$C$6,"✔ OK","دون الهدف")),"")</f>
        <v/>
      </c>
    </row>
    <row r="35">
      <c r="A35" s="33" t="n"/>
      <c r="B35" s="34" t="n"/>
      <c r="C35" s="35" t="n"/>
      <c r="D35" s="35" t="n"/>
      <c r="E35" s="35" t="n"/>
      <c r="F35" s="36" t="n"/>
      <c r="G35" s="35" t="n"/>
      <c r="H35" s="28">
        <f>IF(AND(ISNUMBER(G35),B35&lt;&gt;""),G35*(1+$C$5),"")</f>
        <v/>
      </c>
      <c r="I35" s="28">
        <f>IF(AND(ISNUMBER(G35),B35&lt;&gt;""),G35*N(F35),"")</f>
        <v/>
      </c>
      <c r="J35" s="28">
        <f>IF(AND(ISNUMBER(G35),B35&lt;&gt;""),N(C35)+N(D35)+N(E35)+I35,"")</f>
        <v/>
      </c>
      <c r="K35" s="37">
        <f>IF(AND(ISNUMBER(G35),B35&lt;&gt;""),G35-J35,"")</f>
        <v/>
      </c>
      <c r="L35" s="30">
        <f>IF(AND(ISNUMBER(G35),B35&lt;&gt;""),K35/G35,"")</f>
        <v/>
      </c>
      <c r="M35" s="38">
        <f>IF(AND(AND(ISNUMBER(G35),B35&lt;&gt;""),N(C35)+N(D35)+N(E35)&gt;0),K35/(N(C35)+N(D35)+N(E35)),"")</f>
        <v/>
      </c>
      <c r="N35" s="28">
        <f>IF(B35="","",IFERROR((N(C35)+N(D35)+N(E35))/(1-$C$6-N(F35)),""))</f>
        <v/>
      </c>
      <c r="O35" s="35" t="n"/>
      <c r="P35" s="39">
        <f>IF(AND(AND(ISNUMBER(G35),B35&lt;&gt;""),N(O35)&gt;0),G35/O35-1,"")</f>
        <v/>
      </c>
      <c r="Q35" s="20" t="n"/>
      <c r="R35" s="40">
        <f>IF(AND(ISNUMBER(G35),B35&lt;&gt;""),K35*N(Q35),"")</f>
        <v/>
      </c>
      <c r="S35" s="41">
        <f>IF(AND(ISNUMBER(G35),B35&lt;&gt;""),IF(K35&lt;0,"خسارة",IF(L35&gt;=$C$6,"✔ OK","دون الهدف")),"")</f>
        <v/>
      </c>
    </row>
    <row r="36">
      <c r="A36" s="33" t="n"/>
      <c r="B36" s="34" t="n"/>
      <c r="C36" s="35" t="n"/>
      <c r="D36" s="35" t="n"/>
      <c r="E36" s="35" t="n"/>
      <c r="F36" s="36" t="n"/>
      <c r="G36" s="35" t="n"/>
      <c r="H36" s="28">
        <f>IF(AND(ISNUMBER(G36),B36&lt;&gt;""),G36*(1+$C$5),"")</f>
        <v/>
      </c>
      <c r="I36" s="28">
        <f>IF(AND(ISNUMBER(G36),B36&lt;&gt;""),G36*N(F36),"")</f>
        <v/>
      </c>
      <c r="J36" s="28">
        <f>IF(AND(ISNUMBER(G36),B36&lt;&gt;""),N(C36)+N(D36)+N(E36)+I36,"")</f>
        <v/>
      </c>
      <c r="K36" s="37">
        <f>IF(AND(ISNUMBER(G36),B36&lt;&gt;""),G36-J36,"")</f>
        <v/>
      </c>
      <c r="L36" s="30">
        <f>IF(AND(ISNUMBER(G36),B36&lt;&gt;""),K36/G36,"")</f>
        <v/>
      </c>
      <c r="M36" s="38">
        <f>IF(AND(AND(ISNUMBER(G36),B36&lt;&gt;""),N(C36)+N(D36)+N(E36)&gt;0),K36/(N(C36)+N(D36)+N(E36)),"")</f>
        <v/>
      </c>
      <c r="N36" s="28">
        <f>IF(B36="","",IFERROR((N(C36)+N(D36)+N(E36))/(1-$C$6-N(F36)),""))</f>
        <v/>
      </c>
      <c r="O36" s="35" t="n"/>
      <c r="P36" s="39">
        <f>IF(AND(AND(ISNUMBER(G36),B36&lt;&gt;""),N(O36)&gt;0),G36/O36-1,"")</f>
        <v/>
      </c>
      <c r="Q36" s="20" t="n"/>
      <c r="R36" s="40">
        <f>IF(AND(ISNUMBER(G36),B36&lt;&gt;""),K36*N(Q36),"")</f>
        <v/>
      </c>
      <c r="S36" s="41">
        <f>IF(AND(ISNUMBER(G36),B36&lt;&gt;""),IF(K36&lt;0,"خسارة",IF(L36&gt;=$C$6,"✔ OK","دون الهدف")),"")</f>
        <v/>
      </c>
    </row>
    <row r="37">
      <c r="A37" s="33" t="n"/>
      <c r="B37" s="34" t="n"/>
      <c r="C37" s="35" t="n"/>
      <c r="D37" s="35" t="n"/>
      <c r="E37" s="35" t="n"/>
      <c r="F37" s="36" t="n"/>
      <c r="G37" s="35" t="n"/>
      <c r="H37" s="28">
        <f>IF(AND(ISNUMBER(G37),B37&lt;&gt;""),G37*(1+$C$5),"")</f>
        <v/>
      </c>
      <c r="I37" s="28">
        <f>IF(AND(ISNUMBER(G37),B37&lt;&gt;""),G37*N(F37),"")</f>
        <v/>
      </c>
      <c r="J37" s="28">
        <f>IF(AND(ISNUMBER(G37),B37&lt;&gt;""),N(C37)+N(D37)+N(E37)+I37,"")</f>
        <v/>
      </c>
      <c r="K37" s="37">
        <f>IF(AND(ISNUMBER(G37),B37&lt;&gt;""),G37-J37,"")</f>
        <v/>
      </c>
      <c r="L37" s="30">
        <f>IF(AND(ISNUMBER(G37),B37&lt;&gt;""),K37/G37,"")</f>
        <v/>
      </c>
      <c r="M37" s="38">
        <f>IF(AND(AND(ISNUMBER(G37),B37&lt;&gt;""),N(C37)+N(D37)+N(E37)&gt;0),K37/(N(C37)+N(D37)+N(E37)),"")</f>
        <v/>
      </c>
      <c r="N37" s="28">
        <f>IF(B37="","",IFERROR((N(C37)+N(D37)+N(E37))/(1-$C$6-N(F37)),""))</f>
        <v/>
      </c>
      <c r="O37" s="35" t="n"/>
      <c r="P37" s="39">
        <f>IF(AND(AND(ISNUMBER(G37),B37&lt;&gt;""),N(O37)&gt;0),G37/O37-1,"")</f>
        <v/>
      </c>
      <c r="Q37" s="20" t="n"/>
      <c r="R37" s="40">
        <f>IF(AND(ISNUMBER(G37),B37&lt;&gt;""),K37*N(Q37),"")</f>
        <v/>
      </c>
      <c r="S37" s="41">
        <f>IF(AND(ISNUMBER(G37),B37&lt;&gt;""),IF(K37&lt;0,"خسارة",IF(L37&gt;=$C$6,"✔ OK","دون الهدف")),"")</f>
        <v/>
      </c>
    </row>
    <row r="38">
      <c r="A38" s="33" t="n"/>
      <c r="B38" s="34" t="n"/>
      <c r="C38" s="35" t="n"/>
      <c r="D38" s="35" t="n"/>
      <c r="E38" s="35" t="n"/>
      <c r="F38" s="36" t="n"/>
      <c r="G38" s="35" t="n"/>
      <c r="H38" s="28">
        <f>IF(AND(ISNUMBER(G38),B38&lt;&gt;""),G38*(1+$C$5),"")</f>
        <v/>
      </c>
      <c r="I38" s="28">
        <f>IF(AND(ISNUMBER(G38),B38&lt;&gt;""),G38*N(F38),"")</f>
        <v/>
      </c>
      <c r="J38" s="28">
        <f>IF(AND(ISNUMBER(G38),B38&lt;&gt;""),N(C38)+N(D38)+N(E38)+I38,"")</f>
        <v/>
      </c>
      <c r="K38" s="37">
        <f>IF(AND(ISNUMBER(G38),B38&lt;&gt;""),G38-J38,"")</f>
        <v/>
      </c>
      <c r="L38" s="30">
        <f>IF(AND(ISNUMBER(G38),B38&lt;&gt;""),K38/G38,"")</f>
        <v/>
      </c>
      <c r="M38" s="38">
        <f>IF(AND(AND(ISNUMBER(G38),B38&lt;&gt;""),N(C38)+N(D38)+N(E38)&gt;0),K38/(N(C38)+N(D38)+N(E38)),"")</f>
        <v/>
      </c>
      <c r="N38" s="28">
        <f>IF(B38="","",IFERROR((N(C38)+N(D38)+N(E38))/(1-$C$6-N(F38)),""))</f>
        <v/>
      </c>
      <c r="O38" s="35" t="n"/>
      <c r="P38" s="39">
        <f>IF(AND(AND(ISNUMBER(G38),B38&lt;&gt;""),N(O38)&gt;0),G38/O38-1,"")</f>
        <v/>
      </c>
      <c r="Q38" s="20" t="n"/>
      <c r="R38" s="40">
        <f>IF(AND(ISNUMBER(G38),B38&lt;&gt;""),K38*N(Q38),"")</f>
        <v/>
      </c>
      <c r="S38" s="41">
        <f>IF(AND(ISNUMBER(G38),B38&lt;&gt;""),IF(K38&lt;0,"خسارة",IF(L38&gt;=$C$6,"✔ OK","دون الهدف")),"")</f>
        <v/>
      </c>
    </row>
    <row r="39">
      <c r="A39" s="33" t="n"/>
      <c r="B39" s="34" t="n"/>
      <c r="C39" s="35" t="n"/>
      <c r="D39" s="35" t="n"/>
      <c r="E39" s="35" t="n"/>
      <c r="F39" s="36" t="n"/>
      <c r="G39" s="35" t="n"/>
      <c r="H39" s="28">
        <f>IF(AND(ISNUMBER(G39),B39&lt;&gt;""),G39*(1+$C$5),"")</f>
        <v/>
      </c>
      <c r="I39" s="28">
        <f>IF(AND(ISNUMBER(G39),B39&lt;&gt;""),G39*N(F39),"")</f>
        <v/>
      </c>
      <c r="J39" s="28">
        <f>IF(AND(ISNUMBER(G39),B39&lt;&gt;""),N(C39)+N(D39)+N(E39)+I39,"")</f>
        <v/>
      </c>
      <c r="K39" s="37">
        <f>IF(AND(ISNUMBER(G39),B39&lt;&gt;""),G39-J39,"")</f>
        <v/>
      </c>
      <c r="L39" s="30">
        <f>IF(AND(ISNUMBER(G39),B39&lt;&gt;""),K39/G39,"")</f>
        <v/>
      </c>
      <c r="M39" s="38">
        <f>IF(AND(AND(ISNUMBER(G39),B39&lt;&gt;""),N(C39)+N(D39)+N(E39)&gt;0),K39/(N(C39)+N(D39)+N(E39)),"")</f>
        <v/>
      </c>
      <c r="N39" s="28">
        <f>IF(B39="","",IFERROR((N(C39)+N(D39)+N(E39))/(1-$C$6-N(F39)),""))</f>
        <v/>
      </c>
      <c r="O39" s="35" t="n"/>
      <c r="P39" s="39">
        <f>IF(AND(AND(ISNUMBER(G39),B39&lt;&gt;""),N(O39)&gt;0),G39/O39-1,"")</f>
        <v/>
      </c>
      <c r="Q39" s="20" t="n"/>
      <c r="R39" s="40">
        <f>IF(AND(ISNUMBER(G39),B39&lt;&gt;""),K39*N(Q39),"")</f>
        <v/>
      </c>
      <c r="S39" s="41">
        <f>IF(AND(ISNUMBER(G39),B39&lt;&gt;""),IF(K39&lt;0,"خسارة",IF(L39&gt;=$C$6,"✔ OK","دون الهدف")),"")</f>
        <v/>
      </c>
    </row>
    <row r="40">
      <c r="A40" s="33" t="n"/>
      <c r="B40" s="34" t="n"/>
      <c r="C40" s="35" t="n"/>
      <c r="D40" s="35" t="n"/>
      <c r="E40" s="35" t="n"/>
      <c r="F40" s="36" t="n"/>
      <c r="G40" s="35" t="n"/>
      <c r="H40" s="28">
        <f>IF(AND(ISNUMBER(G40),B40&lt;&gt;""),G40*(1+$C$5),"")</f>
        <v/>
      </c>
      <c r="I40" s="28">
        <f>IF(AND(ISNUMBER(G40),B40&lt;&gt;""),G40*N(F40),"")</f>
        <v/>
      </c>
      <c r="J40" s="28">
        <f>IF(AND(ISNUMBER(G40),B40&lt;&gt;""),N(C40)+N(D40)+N(E40)+I40,"")</f>
        <v/>
      </c>
      <c r="K40" s="37">
        <f>IF(AND(ISNUMBER(G40),B40&lt;&gt;""),G40-J40,"")</f>
        <v/>
      </c>
      <c r="L40" s="30">
        <f>IF(AND(ISNUMBER(G40),B40&lt;&gt;""),K40/G40,"")</f>
        <v/>
      </c>
      <c r="M40" s="38">
        <f>IF(AND(AND(ISNUMBER(G40),B40&lt;&gt;""),N(C40)+N(D40)+N(E40)&gt;0),K40/(N(C40)+N(D40)+N(E40)),"")</f>
        <v/>
      </c>
      <c r="N40" s="28">
        <f>IF(B40="","",IFERROR((N(C40)+N(D40)+N(E40))/(1-$C$6-N(F40)),""))</f>
        <v/>
      </c>
      <c r="O40" s="35" t="n"/>
      <c r="P40" s="39">
        <f>IF(AND(AND(ISNUMBER(G40),B40&lt;&gt;""),N(O40)&gt;0),G40/O40-1,"")</f>
        <v/>
      </c>
      <c r="Q40" s="20" t="n"/>
      <c r="R40" s="40">
        <f>IF(AND(ISNUMBER(G40),B40&lt;&gt;""),K40*N(Q40),"")</f>
        <v/>
      </c>
      <c r="S40" s="41">
        <f>IF(AND(ISNUMBER(G40),B40&lt;&gt;""),IF(K40&lt;0,"خسارة",IF(L40&gt;=$C$6,"✔ OK","دون الهدف")),"")</f>
        <v/>
      </c>
    </row>
    <row r="41">
      <c r="A41" s="33" t="n"/>
      <c r="B41" s="34" t="n"/>
      <c r="C41" s="35" t="n"/>
      <c r="D41" s="35" t="n"/>
      <c r="E41" s="35" t="n"/>
      <c r="F41" s="36" t="n"/>
      <c r="G41" s="35" t="n"/>
      <c r="H41" s="28">
        <f>IF(AND(ISNUMBER(G41),B41&lt;&gt;""),G41*(1+$C$5),"")</f>
        <v/>
      </c>
      <c r="I41" s="28">
        <f>IF(AND(ISNUMBER(G41),B41&lt;&gt;""),G41*N(F41),"")</f>
        <v/>
      </c>
      <c r="J41" s="28">
        <f>IF(AND(ISNUMBER(G41),B41&lt;&gt;""),N(C41)+N(D41)+N(E41)+I41,"")</f>
        <v/>
      </c>
      <c r="K41" s="37">
        <f>IF(AND(ISNUMBER(G41),B41&lt;&gt;""),G41-J41,"")</f>
        <v/>
      </c>
      <c r="L41" s="30">
        <f>IF(AND(ISNUMBER(G41),B41&lt;&gt;""),K41/G41,"")</f>
        <v/>
      </c>
      <c r="M41" s="38">
        <f>IF(AND(AND(ISNUMBER(G41),B41&lt;&gt;""),N(C41)+N(D41)+N(E41)&gt;0),K41/(N(C41)+N(D41)+N(E41)),"")</f>
        <v/>
      </c>
      <c r="N41" s="28">
        <f>IF(B41="","",IFERROR((N(C41)+N(D41)+N(E41))/(1-$C$6-N(F41)),""))</f>
        <v/>
      </c>
      <c r="O41" s="35" t="n"/>
      <c r="P41" s="39">
        <f>IF(AND(AND(ISNUMBER(G41),B41&lt;&gt;""),N(O41)&gt;0),G41/O41-1,"")</f>
        <v/>
      </c>
      <c r="Q41" s="20" t="n"/>
      <c r="R41" s="40">
        <f>IF(AND(ISNUMBER(G41),B41&lt;&gt;""),K41*N(Q41),"")</f>
        <v/>
      </c>
      <c r="S41" s="41">
        <f>IF(AND(ISNUMBER(G41),B41&lt;&gt;""),IF(K41&lt;0,"خسارة",IF(L41&gt;=$C$6,"✔ OK","دون الهدف")),"")</f>
        <v/>
      </c>
    </row>
    <row r="42">
      <c r="A42" s="33" t="n"/>
      <c r="B42" s="34" t="n"/>
      <c r="C42" s="35" t="n"/>
      <c r="D42" s="35" t="n"/>
      <c r="E42" s="35" t="n"/>
      <c r="F42" s="36" t="n"/>
      <c r="G42" s="35" t="n"/>
      <c r="H42" s="28">
        <f>IF(AND(ISNUMBER(G42),B42&lt;&gt;""),G42*(1+$C$5),"")</f>
        <v/>
      </c>
      <c r="I42" s="28">
        <f>IF(AND(ISNUMBER(G42),B42&lt;&gt;""),G42*N(F42),"")</f>
        <v/>
      </c>
      <c r="J42" s="28">
        <f>IF(AND(ISNUMBER(G42),B42&lt;&gt;""),N(C42)+N(D42)+N(E42)+I42,"")</f>
        <v/>
      </c>
      <c r="K42" s="37">
        <f>IF(AND(ISNUMBER(G42),B42&lt;&gt;""),G42-J42,"")</f>
        <v/>
      </c>
      <c r="L42" s="30">
        <f>IF(AND(ISNUMBER(G42),B42&lt;&gt;""),K42/G42,"")</f>
        <v/>
      </c>
      <c r="M42" s="38">
        <f>IF(AND(AND(ISNUMBER(G42),B42&lt;&gt;""),N(C42)+N(D42)+N(E42)&gt;0),K42/(N(C42)+N(D42)+N(E42)),"")</f>
        <v/>
      </c>
      <c r="N42" s="28">
        <f>IF(B42="","",IFERROR((N(C42)+N(D42)+N(E42))/(1-$C$6-N(F42)),""))</f>
        <v/>
      </c>
      <c r="O42" s="35" t="n"/>
      <c r="P42" s="39">
        <f>IF(AND(AND(ISNUMBER(G42),B42&lt;&gt;""),N(O42)&gt;0),G42/O42-1,"")</f>
        <v/>
      </c>
      <c r="Q42" s="20" t="n"/>
      <c r="R42" s="40">
        <f>IF(AND(ISNUMBER(G42),B42&lt;&gt;""),K42*N(Q42),"")</f>
        <v/>
      </c>
      <c r="S42" s="41">
        <f>IF(AND(ISNUMBER(G42),B42&lt;&gt;""),IF(K42&lt;0,"خسارة",IF(L42&gt;=$C$6,"✔ OK","دون الهدف")),"")</f>
        <v/>
      </c>
    </row>
    <row r="43">
      <c r="A43" s="33" t="n"/>
      <c r="B43" s="34" t="n"/>
      <c r="C43" s="35" t="n"/>
      <c r="D43" s="35" t="n"/>
      <c r="E43" s="35" t="n"/>
      <c r="F43" s="36" t="n"/>
      <c r="G43" s="35" t="n"/>
      <c r="H43" s="28">
        <f>IF(AND(ISNUMBER(G43),B43&lt;&gt;""),G43*(1+$C$5),"")</f>
        <v/>
      </c>
      <c r="I43" s="28">
        <f>IF(AND(ISNUMBER(G43),B43&lt;&gt;""),G43*N(F43),"")</f>
        <v/>
      </c>
      <c r="J43" s="28">
        <f>IF(AND(ISNUMBER(G43),B43&lt;&gt;""),N(C43)+N(D43)+N(E43)+I43,"")</f>
        <v/>
      </c>
      <c r="K43" s="37">
        <f>IF(AND(ISNUMBER(G43),B43&lt;&gt;""),G43-J43,"")</f>
        <v/>
      </c>
      <c r="L43" s="30">
        <f>IF(AND(ISNUMBER(G43),B43&lt;&gt;""),K43/G43,"")</f>
        <v/>
      </c>
      <c r="M43" s="38">
        <f>IF(AND(AND(ISNUMBER(G43),B43&lt;&gt;""),N(C43)+N(D43)+N(E43)&gt;0),K43/(N(C43)+N(D43)+N(E43)),"")</f>
        <v/>
      </c>
      <c r="N43" s="28">
        <f>IF(B43="","",IFERROR((N(C43)+N(D43)+N(E43))/(1-$C$6-N(F43)),""))</f>
        <v/>
      </c>
      <c r="O43" s="35" t="n"/>
      <c r="P43" s="39">
        <f>IF(AND(AND(ISNUMBER(G43),B43&lt;&gt;""),N(O43)&gt;0),G43/O43-1,"")</f>
        <v/>
      </c>
      <c r="Q43" s="20" t="n"/>
      <c r="R43" s="40">
        <f>IF(AND(ISNUMBER(G43),B43&lt;&gt;""),K43*N(Q43),"")</f>
        <v/>
      </c>
      <c r="S43" s="41">
        <f>IF(AND(ISNUMBER(G43),B43&lt;&gt;""),IF(K43&lt;0,"خسارة",IF(L43&gt;=$C$6,"✔ OK","دون الهدف")),"")</f>
        <v/>
      </c>
    </row>
    <row r="44">
      <c r="A44" s="33" t="n"/>
      <c r="B44" s="34" t="n"/>
      <c r="C44" s="35" t="n"/>
      <c r="D44" s="35" t="n"/>
      <c r="E44" s="35" t="n"/>
      <c r="F44" s="36" t="n"/>
      <c r="G44" s="35" t="n"/>
      <c r="H44" s="28">
        <f>IF(AND(ISNUMBER(G44),B44&lt;&gt;""),G44*(1+$C$5),"")</f>
        <v/>
      </c>
      <c r="I44" s="28">
        <f>IF(AND(ISNUMBER(G44),B44&lt;&gt;""),G44*N(F44),"")</f>
        <v/>
      </c>
      <c r="J44" s="28">
        <f>IF(AND(ISNUMBER(G44),B44&lt;&gt;""),N(C44)+N(D44)+N(E44)+I44,"")</f>
        <v/>
      </c>
      <c r="K44" s="37">
        <f>IF(AND(ISNUMBER(G44),B44&lt;&gt;""),G44-J44,"")</f>
        <v/>
      </c>
      <c r="L44" s="30">
        <f>IF(AND(ISNUMBER(G44),B44&lt;&gt;""),K44/G44,"")</f>
        <v/>
      </c>
      <c r="M44" s="38">
        <f>IF(AND(AND(ISNUMBER(G44),B44&lt;&gt;""),N(C44)+N(D44)+N(E44)&gt;0),K44/(N(C44)+N(D44)+N(E44)),"")</f>
        <v/>
      </c>
      <c r="N44" s="28">
        <f>IF(B44="","",IFERROR((N(C44)+N(D44)+N(E44))/(1-$C$6-N(F44)),""))</f>
        <v/>
      </c>
      <c r="O44" s="35" t="n"/>
      <c r="P44" s="39">
        <f>IF(AND(AND(ISNUMBER(G44),B44&lt;&gt;""),N(O44)&gt;0),G44/O44-1,"")</f>
        <v/>
      </c>
      <c r="Q44" s="20" t="n"/>
      <c r="R44" s="40">
        <f>IF(AND(ISNUMBER(G44),B44&lt;&gt;""),K44*N(Q44),"")</f>
        <v/>
      </c>
      <c r="S44" s="41">
        <f>IF(AND(ISNUMBER(G44),B44&lt;&gt;""),IF(K44&lt;0,"خسارة",IF(L44&gt;=$C$6,"✔ OK","دون الهدف")),"")</f>
        <v/>
      </c>
    </row>
    <row r="45">
      <c r="A45" s="33" t="n"/>
      <c r="B45" s="34" t="n"/>
      <c r="C45" s="35" t="n"/>
      <c r="D45" s="35" t="n"/>
      <c r="E45" s="35" t="n"/>
      <c r="F45" s="36" t="n"/>
      <c r="G45" s="35" t="n"/>
      <c r="H45" s="28">
        <f>IF(AND(ISNUMBER(G45),B45&lt;&gt;""),G45*(1+$C$5),"")</f>
        <v/>
      </c>
      <c r="I45" s="28">
        <f>IF(AND(ISNUMBER(G45),B45&lt;&gt;""),G45*N(F45),"")</f>
        <v/>
      </c>
      <c r="J45" s="28">
        <f>IF(AND(ISNUMBER(G45),B45&lt;&gt;""),N(C45)+N(D45)+N(E45)+I45,"")</f>
        <v/>
      </c>
      <c r="K45" s="37">
        <f>IF(AND(ISNUMBER(G45),B45&lt;&gt;""),G45-J45,"")</f>
        <v/>
      </c>
      <c r="L45" s="30">
        <f>IF(AND(ISNUMBER(G45),B45&lt;&gt;""),K45/G45,"")</f>
        <v/>
      </c>
      <c r="M45" s="38">
        <f>IF(AND(AND(ISNUMBER(G45),B45&lt;&gt;""),N(C45)+N(D45)+N(E45)&gt;0),K45/(N(C45)+N(D45)+N(E45)),"")</f>
        <v/>
      </c>
      <c r="N45" s="28">
        <f>IF(B45="","",IFERROR((N(C45)+N(D45)+N(E45))/(1-$C$6-N(F45)),""))</f>
        <v/>
      </c>
      <c r="O45" s="35" t="n"/>
      <c r="P45" s="39">
        <f>IF(AND(AND(ISNUMBER(G45),B45&lt;&gt;""),N(O45)&gt;0),G45/O45-1,"")</f>
        <v/>
      </c>
      <c r="Q45" s="20" t="n"/>
      <c r="R45" s="40">
        <f>IF(AND(ISNUMBER(G45),B45&lt;&gt;""),K45*N(Q45),"")</f>
        <v/>
      </c>
      <c r="S45" s="41">
        <f>IF(AND(ISNUMBER(G45),B45&lt;&gt;""),IF(K45&lt;0,"خسارة",IF(L45&gt;=$C$6,"✔ OK","دون الهدف")),"")</f>
        <v/>
      </c>
    </row>
    <row r="46">
      <c r="A46" s="33" t="n"/>
      <c r="B46" s="34" t="n"/>
      <c r="C46" s="35" t="n"/>
      <c r="D46" s="35" t="n"/>
      <c r="E46" s="35" t="n"/>
      <c r="F46" s="36" t="n"/>
      <c r="G46" s="35" t="n"/>
      <c r="H46" s="28">
        <f>IF(AND(ISNUMBER(G46),B46&lt;&gt;""),G46*(1+$C$5),"")</f>
        <v/>
      </c>
      <c r="I46" s="28">
        <f>IF(AND(ISNUMBER(G46),B46&lt;&gt;""),G46*N(F46),"")</f>
        <v/>
      </c>
      <c r="J46" s="28">
        <f>IF(AND(ISNUMBER(G46),B46&lt;&gt;""),N(C46)+N(D46)+N(E46)+I46,"")</f>
        <v/>
      </c>
      <c r="K46" s="37">
        <f>IF(AND(ISNUMBER(G46),B46&lt;&gt;""),G46-J46,"")</f>
        <v/>
      </c>
      <c r="L46" s="30">
        <f>IF(AND(ISNUMBER(G46),B46&lt;&gt;""),K46/G46,"")</f>
        <v/>
      </c>
      <c r="M46" s="38">
        <f>IF(AND(AND(ISNUMBER(G46),B46&lt;&gt;""),N(C46)+N(D46)+N(E46)&gt;0),K46/(N(C46)+N(D46)+N(E46)),"")</f>
        <v/>
      </c>
      <c r="N46" s="28">
        <f>IF(B46="","",IFERROR((N(C46)+N(D46)+N(E46))/(1-$C$6-N(F46)),""))</f>
        <v/>
      </c>
      <c r="O46" s="35" t="n"/>
      <c r="P46" s="39">
        <f>IF(AND(AND(ISNUMBER(G46),B46&lt;&gt;""),N(O46)&gt;0),G46/O46-1,"")</f>
        <v/>
      </c>
      <c r="Q46" s="20" t="n"/>
      <c r="R46" s="40">
        <f>IF(AND(ISNUMBER(G46),B46&lt;&gt;""),K46*N(Q46),"")</f>
        <v/>
      </c>
      <c r="S46" s="41">
        <f>IF(AND(ISNUMBER(G46),B46&lt;&gt;""),IF(K46&lt;0,"خسارة",IF(L46&gt;=$C$6,"✔ OK","دون الهدف")),"")</f>
        <v/>
      </c>
    </row>
    <row r="47">
      <c r="A47" s="33" t="n"/>
      <c r="B47" s="34" t="n"/>
      <c r="C47" s="35" t="n"/>
      <c r="D47" s="35" t="n"/>
      <c r="E47" s="35" t="n"/>
      <c r="F47" s="36" t="n"/>
      <c r="G47" s="35" t="n"/>
      <c r="H47" s="28">
        <f>IF(AND(ISNUMBER(G47),B47&lt;&gt;""),G47*(1+$C$5),"")</f>
        <v/>
      </c>
      <c r="I47" s="28">
        <f>IF(AND(ISNUMBER(G47),B47&lt;&gt;""),G47*N(F47),"")</f>
        <v/>
      </c>
      <c r="J47" s="28">
        <f>IF(AND(ISNUMBER(G47),B47&lt;&gt;""),N(C47)+N(D47)+N(E47)+I47,"")</f>
        <v/>
      </c>
      <c r="K47" s="37">
        <f>IF(AND(ISNUMBER(G47),B47&lt;&gt;""),G47-J47,"")</f>
        <v/>
      </c>
      <c r="L47" s="30">
        <f>IF(AND(ISNUMBER(G47),B47&lt;&gt;""),K47/G47,"")</f>
        <v/>
      </c>
      <c r="M47" s="38">
        <f>IF(AND(AND(ISNUMBER(G47),B47&lt;&gt;""),N(C47)+N(D47)+N(E47)&gt;0),K47/(N(C47)+N(D47)+N(E47)),"")</f>
        <v/>
      </c>
      <c r="N47" s="28">
        <f>IF(B47="","",IFERROR((N(C47)+N(D47)+N(E47))/(1-$C$6-N(F47)),""))</f>
        <v/>
      </c>
      <c r="O47" s="35" t="n"/>
      <c r="P47" s="39">
        <f>IF(AND(AND(ISNUMBER(G47),B47&lt;&gt;""),N(O47)&gt;0),G47/O47-1,"")</f>
        <v/>
      </c>
      <c r="Q47" s="20" t="n"/>
      <c r="R47" s="40">
        <f>IF(AND(ISNUMBER(G47),B47&lt;&gt;""),K47*N(Q47),"")</f>
        <v/>
      </c>
      <c r="S47" s="41">
        <f>IF(AND(ISNUMBER(G47),B47&lt;&gt;""),IF(K47&lt;0,"خسارة",IF(L47&gt;=$C$6,"✔ OK","دون الهدف")),"")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0">
    <mergeCell ref="L17:M17"/>
    <mergeCell ref="O5:Q5"/>
    <mergeCell ref="F11:G11"/>
    <mergeCell ref="C6:D6"/>
    <mergeCell ref="F5:H5"/>
    <mergeCell ref="N13:Q13"/>
    <mergeCell ref="F16:G16"/>
    <mergeCell ref="L16:M16"/>
    <mergeCell ref="A4:D4"/>
    <mergeCell ref="O4:Q4"/>
    <mergeCell ref="J14:K14"/>
    <mergeCell ref="C5:D5"/>
    <mergeCell ref="L5:N5"/>
    <mergeCell ref="F8:H8"/>
    <mergeCell ref="L8:N8"/>
    <mergeCell ref="L4:N4"/>
    <mergeCell ref="J13:K13"/>
    <mergeCell ref="N15:Q15"/>
    <mergeCell ref="A6:B6"/>
    <mergeCell ref="L13:M13"/>
    <mergeCell ref="F12:G12"/>
    <mergeCell ref="L12:M12"/>
    <mergeCell ref="A7:B7"/>
    <mergeCell ref="F15:G15"/>
    <mergeCell ref="I5:K5"/>
    <mergeCell ref="J15:K15"/>
    <mergeCell ref="F18:G18"/>
    <mergeCell ref="I8:K8"/>
    <mergeCell ref="L15:M15"/>
    <mergeCell ref="N11:Q11"/>
    <mergeCell ref="L18:M18"/>
    <mergeCell ref="I4:K4"/>
    <mergeCell ref="O8:Q8"/>
    <mergeCell ref="L14:M14"/>
    <mergeCell ref="N16:Q16"/>
    <mergeCell ref="F17:G17"/>
    <mergeCell ref="H17:I17"/>
    <mergeCell ref="H11:I11"/>
    <mergeCell ref="J11:K11"/>
    <mergeCell ref="H16:I16"/>
    <mergeCell ref="J16:K16"/>
    <mergeCell ref="A1:S1"/>
    <mergeCell ref="A5:B5"/>
    <mergeCell ref="F4:H4"/>
    <mergeCell ref="O7:Q7"/>
    <mergeCell ref="N12:Q12"/>
    <mergeCell ref="F13:G13"/>
    <mergeCell ref="A8:B8"/>
    <mergeCell ref="H13:I13"/>
    <mergeCell ref="H14:I14"/>
    <mergeCell ref="C8:D8"/>
    <mergeCell ref="N18:Q18"/>
    <mergeCell ref="L7:N7"/>
    <mergeCell ref="H12:I12"/>
    <mergeCell ref="C7:D7"/>
    <mergeCell ref="F10:Q10"/>
    <mergeCell ref="J12:K12"/>
    <mergeCell ref="N14:Q14"/>
    <mergeCell ref="N17:Q17"/>
    <mergeCell ref="F19:Q19"/>
    <mergeCell ref="H15:I15"/>
    <mergeCell ref="H18:I18"/>
    <mergeCell ref="J18:K18"/>
    <mergeCell ref="L11:M11"/>
    <mergeCell ref="A3:S3"/>
    <mergeCell ref="A21:S21"/>
    <mergeCell ref="F14:G14"/>
    <mergeCell ref="F7:H7"/>
    <mergeCell ref="I7:K7"/>
    <mergeCell ref="J17:K17"/>
  </mergeCells>
  <conditionalFormatting sqref="S23:S47">
    <cfRule type="expression" priority="1" dxfId="0">
      <formula>$S23="خسارة"</formula>
    </cfRule>
    <cfRule type="expression" priority="2" dxfId="1">
      <formula>$S23="دون الهدف"</formula>
    </cfRule>
    <cfRule type="expression" priority="3" dxfId="2">
      <formula>LEFT($S23,1)="✔"</formula>
    </cfRule>
  </conditionalFormatting>
  <conditionalFormatting sqref="P23:P47">
    <cfRule type="expression" priority="4" dxfId="1">
      <formula>AND(ISNUMBER($P23),$P23&gt;0.1)</formula>
    </cfRule>
  </conditionalFormatting>
  <conditionalFormatting sqref="L23:L47">
    <cfRule type="dataBar" priority="5">
      <dataBar showValue="1">
        <cfvo type="num" val="0"/>
        <cfvo type="max"/>
        <color rgb="00FF6B57"/>
      </dataBar>
    </cfRule>
  </conditionalFormatting>
  <conditionalFormatting sqref="N12:N18">
    <cfRule type="expression" priority="6" dxfId="3">
      <formula>AND(ISNUMBER($N12),$N12&gt;2*$N$12)</formula>
    </cfRule>
  </conditionalFormatting>
  <dataValidations count="16">
    <dataValidation sqref="C5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C6" showDropDown="0" showInputMessage="0" showErrorMessage="1" allowBlank="1" errorTitle="Sheetaky" error="أدخل رقمًا بين 0 و 0.95" type="decimal" operator="between">
      <formula1>0</formula1>
      <formula2>0.95</formula2>
    </dataValidation>
    <dataValidation sqref="C7" showDropDown="0" showInputMessage="0" showErrorMessage="1" allowBlank="1" errorTitle="Sheetaky" error="أدخل رقمًا بين 0 و 1000000000" type="decimal" operator="between">
      <formula1>0</formula1>
      <formula2>1000000000</formula2>
    </dataValidation>
    <dataValidation sqref="C23:E47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F23:F47" showDropDown="0" showInputMessage="0" showErrorMessage="1" allowBlank="1" errorTitle="Sheetaky" error="أدخل رقمًا بين 0 و 0.9" type="decimal" operator="between">
      <formula1>0</formula1>
      <formula2>0.9</formula2>
    </dataValidation>
    <dataValidation sqref="G23:G47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O23:O47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Q23:Q47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C8" showDropDown="0" showInputMessage="0" showErrorMessage="1" allowBlank="1" errorTitle="Sheetaky" error="اختر قيمة من القائمة" type="list">
      <formula1>=$B$23:$B$47</formula1>
    </dataValidation>
    <dataValidation sqref="F12" showDropDown="0" showInputMessage="0" showErrorMessage="1" allowBlank="1" errorTitle="Sheetaky" error="أدخل رقمًا بين 0 و 0.95" type="decimal" operator="between">
      <formula1>0</formula1>
      <formula2>0.95</formula2>
    </dataValidation>
    <dataValidation sqref="F13" showDropDown="0" showInputMessage="0" showErrorMessage="1" allowBlank="1" errorTitle="Sheetaky" error="أدخل رقمًا بين 0 و 0.95" type="decimal" operator="between">
      <formula1>0</formula1>
      <formula2>0.95</formula2>
    </dataValidation>
    <dataValidation sqref="F14" showDropDown="0" showInputMessage="0" showErrorMessage="1" allowBlank="1" errorTitle="Sheetaky" error="أدخل رقمًا بين 0 و 0.95" type="decimal" operator="between">
      <formula1>0</formula1>
      <formula2>0.95</formula2>
    </dataValidation>
    <dataValidation sqref="F15" showDropDown="0" showInputMessage="0" showErrorMessage="1" allowBlank="1" errorTitle="Sheetaky" error="أدخل رقمًا بين 0 و 0.95" type="decimal" operator="between">
      <formula1>0</formula1>
      <formula2>0.95</formula2>
    </dataValidation>
    <dataValidation sqref="F16" showDropDown="0" showInputMessage="0" showErrorMessage="1" allowBlank="1" errorTitle="Sheetaky" error="أدخل رقمًا بين 0 و 0.95" type="decimal" operator="between">
      <formula1>0</formula1>
      <formula2>0.95</formula2>
    </dataValidation>
    <dataValidation sqref="F17" showDropDown="0" showInputMessage="0" showErrorMessage="1" allowBlank="1" errorTitle="Sheetaky" error="أدخل رقمًا بين 0 و 0.95" type="decimal" operator="between">
      <formula1>0</formula1>
      <formula2>0.95</formula2>
    </dataValidation>
    <dataValidation sqref="F18" showDropDown="0" showInputMessage="0" showErrorMessage="1" allowBlank="1" errorTitle="Sheetaky" error="أدخل رقمًا بين 0 و 0.95" type="decimal" operator="between">
      <formula1>0</formula1>
      <formula2>0.95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42" t="inlineStr">
        <is>
          <t>دليل استخدام: التسعير والهامش</t>
        </is>
      </c>
      <c r="B1" s="2" t="n"/>
    </row>
    <row r="2" ht="18" customHeight="1">
      <c r="A2" s="43" t="inlineStr">
        <is>
          <t>Sheetaky.com · شيتات إكسل جاهزة بالعربي والإنجليزي</t>
        </is>
      </c>
      <c r="B2" s="44" t="n"/>
    </row>
    <row r="4" ht="22" customHeight="1">
      <c r="A4" s="6" t="inlineStr">
        <is>
          <t>ما هذا الشيت؟</t>
        </is>
      </c>
      <c r="B4" s="7" t="n"/>
    </row>
    <row r="5" ht="30" customHeight="1">
      <c r="A5" s="45" t="inlineStr">
        <is>
          <t>يحسب لكل منتج ربح الوحدة والهامش ونسبة الإضافة والسعر المقترح لهدفك، ويقارنه بسعر المنافس، ويلخص أرباحك الشهرية ونقطة التعادل، ويحلل أثر الخصم.</t>
        </is>
      </c>
    </row>
    <row r="7" ht="22" customHeight="1">
      <c r="A7" s="6" t="inlineStr">
        <is>
          <t>خطوات الاستخدام</t>
        </is>
      </c>
      <c r="B7" s="7" t="n"/>
    </row>
    <row r="8" ht="20" customHeight="1">
      <c r="A8" s="46" t="n">
        <v>1</v>
      </c>
      <c r="B8" s="45" t="inlineStr">
        <is>
          <t>اكتب نسبة الضريبة والهامش المستهدف والتكاليف الثابتة الشهرية.</t>
        </is>
      </c>
    </row>
    <row r="9" ht="20" customHeight="1">
      <c r="A9" s="46" t="n">
        <v>2</v>
      </c>
      <c r="B9" s="45" t="inlineStr">
        <is>
          <t>اكتب لكل منتج التكلفة والتغليف والتوصيل ورسوم المنصة ونسبتها وسعر البيع ومبيعاتك الشهرية.</t>
        </is>
      </c>
    </row>
    <row r="10" ht="20" customHeight="1">
      <c r="A10" s="46" t="n">
        <v>3</v>
      </c>
      <c r="B10" s="45" t="inlineStr">
        <is>
          <t>اقرأ الهامش والحالة والسعر المقترح.</t>
        </is>
      </c>
    </row>
    <row r="11" ht="20" customHeight="1">
      <c r="A11" s="46" t="n">
        <v>4</v>
      </c>
      <c r="B11" s="45" t="inlineStr">
        <is>
          <t>اختر منتجًا لتحليل الخصم وانظر المبيعات اللازمة.</t>
        </is>
      </c>
    </row>
    <row r="13" ht="22" customHeight="1">
      <c r="A13" s="6" t="inlineStr">
        <is>
          <t>دليل الألوان</t>
        </is>
      </c>
      <c r="B13" s="7" t="n"/>
    </row>
    <row r="14">
      <c r="A14" s="34" t="inlineStr"/>
      <c r="B14" s="45" t="inlineStr">
        <is>
          <t>خلية إدخال: اكتب أو اختر قيمتك هنا (خط أزرق على خلفية صفراء).</t>
        </is>
      </c>
    </row>
    <row r="15">
      <c r="A15" s="47" t="inlineStr"/>
      <c r="B15" s="45" t="inlineStr">
        <is>
          <t>خلية محسوبة: معادلة تلقائية، محمية من المسح بالخطأ.</t>
        </is>
      </c>
    </row>
    <row r="16">
      <c r="A16" s="48" t="inlineStr"/>
      <c r="B16" s="45" t="inlineStr">
        <is>
          <t>عناوين الجداول والأقسام.</t>
        </is>
      </c>
    </row>
    <row r="18" ht="22" customHeight="1">
      <c r="A18" s="6" t="inlineStr">
        <is>
          <t>ملاحظات مهمة</t>
        </is>
      </c>
      <c r="B18" s="7" t="n"/>
    </row>
    <row r="19" ht="20" customHeight="1">
      <c r="A19" s="49" t="inlineStr">
        <is>
          <t>•</t>
        </is>
      </c>
      <c r="B19" s="50" t="inlineStr">
        <is>
          <t>الهامش = الربح ÷ السعر، والإضافة = الربح ÷ التكلفة.</t>
        </is>
      </c>
    </row>
    <row r="20" ht="20" customHeight="1">
      <c r="A20" s="49" t="inlineStr">
        <is>
          <t>•</t>
        </is>
      </c>
      <c r="B20" s="50" t="inlineStr">
        <is>
          <t>السعر المقترح = التكلفة ÷ (1 − الهامش − نسبة الرسوم).</t>
        </is>
      </c>
    </row>
    <row r="21" ht="20" customHeight="1">
      <c r="A21" s="49" t="inlineStr">
        <is>
          <t>•</t>
        </is>
      </c>
      <c r="B21" s="50" t="inlineStr">
        <is>
          <t>السعر دون الضريبة، والسعر الشامل للضريبة للعرض على العميل.</t>
        </is>
      </c>
    </row>
    <row r="22" ht="20" customHeight="1">
      <c r="A22" s="49" t="inlineStr">
        <is>
          <t>•</t>
        </is>
      </c>
      <c r="B22" s="50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9" t="inlineStr">
        <is>
          <t>•</t>
        </is>
      </c>
      <c r="B23" s="50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9" t="inlineStr">
        <is>
          <t>•</t>
        </is>
      </c>
      <c r="B24" s="5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PRC</dc:title>
  <dcterms:created xmlns:dcterms="http://purl.org/dc/terms/" xmlns:xsi="http://www.w3.org/2001/XMLSchema-instance" xsi:type="dcterms:W3CDTF">2026-10-23T13:30:29Z</dcterms:created>
  <dcterms:modified xmlns:dcterms="http://purl.org/dc/terms/" xmlns:xsi="http://www.w3.org/2001/XMLSchema-instance" xsi:type="dcterms:W3CDTF">2026-10-23T13:30:30Z</dcterms:modified>
</cp:coreProperties>
</file>