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حاسبة"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<sst xmlns="http://schemas.openxmlformats.org/spreadsheetml/2006/main" count="68" uniqueCount="58">
  <si>
    <t xml:space="preserve">حاسبة تحسين معامل القدرة واختيار المكثفات</t>
  </si>
  <si>
    <t xml:space="preserve">أدخل القدرة ومعامل القدرة الحالي والمطلوب، ويحسب الشيت سعة المكثفات والتيار قبل وبعد التحسين</t>
  </si>
  <si>
    <t xml:space="preserve">المدخلات</t>
  </si>
  <si>
    <t xml:space="preserve">مقاسات قياسية kVAR</t>
  </si>
  <si>
    <t xml:space="preserve">القدرة الفعالة للحمل (P)</t>
  </si>
  <si>
    <t xml:space="preserve">kW</t>
  </si>
  <si>
    <t xml:space="preserve">معامل القدرة الحالي</t>
  </si>
  <si>
    <t xml:space="preserve">cos φ1</t>
  </si>
  <si>
    <t xml:space="preserve">معامل القدرة المطلوب</t>
  </si>
  <si>
    <t xml:space="preserve">cos φ2</t>
  </si>
  <si>
    <t xml:space="preserve">جهد الخط (بين الأطوار)</t>
  </si>
  <si>
    <t xml:space="preserve">V</t>
  </si>
  <si>
    <t xml:space="preserve">التردد</t>
  </si>
  <si>
    <t xml:space="preserve">Hz</t>
  </si>
  <si>
    <t xml:space="preserve">النتائج</t>
  </si>
  <si>
    <t xml:space="preserve">حالة المدخلات</t>
  </si>
  <si>
    <t xml:space="preserve">زاوية الطور الحالية</t>
  </si>
  <si>
    <t xml:space="preserve">°</t>
  </si>
  <si>
    <t xml:space="preserve">زاوية الطور المطلوبة</t>
  </si>
  <si>
    <t xml:space="preserve">القدرة غير الفعالة الحالية (Q1)</t>
  </si>
  <si>
    <t xml:space="preserve">kVAR</t>
  </si>
  <si>
    <t xml:space="preserve">القدرة غير الفعالة بعد التحسين (Q2)</t>
  </si>
  <si>
    <t xml:space="preserve">سعة المكثفات المطلوبة (Qc = Q1 − Q2)</t>
  </si>
  <si>
    <t xml:space="preserve">أقرب مقاس قياسي أعلى</t>
  </si>
  <si>
    <t xml:space="preserve">القدرة الظاهرية قبل (S1)</t>
  </si>
  <si>
    <t xml:space="preserve">kVA</t>
  </si>
  <si>
    <t xml:space="preserve">القدرة الظاهرية بعد (S2)</t>
  </si>
  <si>
    <t xml:space="preserve">تيار الخط قبل التحسين</t>
  </si>
  <si>
    <t xml:space="preserve">A</t>
  </si>
  <si>
    <t xml:space="preserve">تيار الخط بعد التحسين</t>
  </si>
  <si>
    <t xml:space="preserve">نسبة انخفاض التيار</t>
  </si>
  <si>
    <t xml:space="preserve">سعة كل مكثف (توصيل دلتا)</t>
  </si>
  <si>
    <t xml:space="preserve">µF</t>
  </si>
  <si>
    <t xml:space="preserve">تيار بنك المكثفات</t>
  </si>
  <si>
    <t xml:space="preserve">جدول المعامل k (kVAR لكل 1 kW)</t>
  </si>
  <si>
    <t xml:space="preserve">kVAR المطلوبة = القدرة (kW) × k. الصف = المعامل الحالي، العمود = المعامل المطلوب.</t>
  </si>
  <si>
    <t xml:space="preserve">الحالي ↓ / المطلوب →</t>
  </si>
  <si>
    <t xml:space="preserve">المعادلات: Qc = P × (tan φ1 − tan φ2) ، I = S × 1000 / (√3 × V) ، C = Qc / (3 × 2πf × V²).</t>
  </si>
  <si>
    <t xml:space="preserve">النتائج للتصميم المبدئي. يُراجع مهندس مختص التوافقيات (Harmonics) وتقسيم البنك إلى مراحل قبل التوريد.</t>
  </si>
  <si>
    <t xml:space="preserve">دليل استخدام: حاسبة تحسين معامل القدرة واختيار المكثفات</t>
  </si>
  <si>
    <t xml:space="preserve">Sheetaky.com · شيتات إكسل جاهزة بالعربي والإنجليزي</t>
  </si>
  <si>
    <t xml:space="preserve">ما هذا الشيت؟</t>
  </si>
  <si>
    <t xml:space="preserve">يحسب هذا الشيت سعة بنك المكثفات اللازمة لرفع معامل القدرة من قيمته الحالية إلى القيمة المطلوبة، ويقترح أقرب مقاس قياسي، ويوضح انخفاض التيار والقدرة الظاهرية بعد التحسين، مع جدول مرجعي لمعامل k.</t>
  </si>
  <si>
    <t xml:space="preserve">خطوات الاستخدام</t>
  </si>
  <si>
    <t xml:space="preserve">اكتب القدرة الفعالة للحمل بالكيلوواط (من قراءة العداد أو جدول الأحمال).</t>
  </si>
  <si>
    <t xml:space="preserve">اكتب معامل القدرة الحالي (من فاتورة الكهرباء أو جهاز القياس) والمعامل المطلوب (غالبًا 0.95).</t>
  </si>
  <si>
    <t xml:space="preserve">اكتب جهد الخط والتردد (60 هرتز في السعودية).</t>
  </si>
  <si>
    <t xml:space="preserve">اقرأ سعة المكثفات المطلوبة وأقرب مقاس قياسي، ويمكنك تعديل قائمة المقاسات القياسية في العمود H.</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</si>
  <si>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</si>
  <si>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</si>
  <si>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</si>
  <si>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</si>
  <si>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</si>
  <si>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</si>
  <si>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التوافقيات العالية (من الأحمال الإلكترونية) قد تتطلب مكثفات بمفاعلات حماية (Detuned).</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</si>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</sst>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7">
    <numFmt numFmtId="164" formatCode="General"/>
    <numFmt numFmtId="165" formatCode="#,##0.00"/>
    <numFmt numFmtId="166" formatCode="0.0"/>
    <numFmt numFmtId="167" formatCode="0.00"/>
    <numFmt numFmtId="168" formatCode="#,##0"/>
    <numFmt numFmtId="169" formatCode="0.0%"/>
    <numFmt numFmtId="170" formatCode="0.00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FFFFFF"/>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2" borderId="1" xfId="0" applyFont="true" applyBorder="true" applyAlignment="true" applyProtection="false">
      <alignment horizontal="center" vertical="center" textRotation="0" wrapText="true" indent="0" shrinkToFit="false" readingOrder="2"/>
      <protection locked="true" hidden="false"/>
    </xf>
    <xf numFmtId="164" fontId="8" fillId="0" borderId="1" xfId="0" applyFont="true" applyBorder="true" applyAlignment="true" applyProtection="false">
      <alignment horizontal="right" vertical="center" textRotation="0" wrapText="true" indent="0" shrinkToFit="false" readingOrder="2"/>
      <protection locked="true" hidden="false"/>
    </xf>
    <xf numFmtId="165" fontId="9" fillId="5" borderId="1" xfId="0" applyFont="true" applyBorder="true" applyAlignment="true" applyProtection="true">
      <alignment horizontal="center" vertical="center" textRotation="0" wrapText="true" indent="0" shrinkToFit="false" readingOrder="2"/>
      <protection locked="false" hidden="false"/>
    </xf>
    <xf numFmtId="164" fontId="10" fillId="0" borderId="1" xfId="0" applyFont="true" applyBorder="true" applyAlignment="true" applyProtection="false">
      <alignment horizontal="center" vertical="center" textRotation="0" wrapText="true" indent="0" shrinkToFit="false" readingOrder="2"/>
      <protection locked="true" hidden="false"/>
    </xf>
    <xf numFmtId="166" fontId="9" fillId="5" borderId="1" xfId="0" applyFont="true" applyBorder="true" applyAlignment="true" applyProtection="true">
      <alignment horizontal="center" vertical="center" textRotation="0" wrapText="true" indent="0" shrinkToFit="false" readingOrder="2"/>
      <protection locked="false" hidden="false"/>
    </xf>
    <xf numFmtId="167" fontId="9" fillId="5" borderId="1" xfId="0" applyFont="true" applyBorder="true" applyAlignment="true" applyProtection="true">
      <alignment horizontal="center" vertical="center" textRotation="0" wrapText="true" indent="0" shrinkToFit="false" readingOrder="2"/>
      <protection locked="false" hidden="false"/>
    </xf>
    <xf numFmtId="168" fontId="9" fillId="5" borderId="1" xfId="0" applyFont="true" applyBorder="true" applyAlignment="true" applyProtection="true">
      <alignment horizontal="center" vertical="center" textRotation="0" wrapText="true" indent="0" shrinkToFit="false" readingOrder="2"/>
      <protection locked="false" hidden="false"/>
    </xf>
    <xf numFmtId="164" fontId="8" fillId="6" borderId="1" xfId="0" applyFont="true" applyBorder="true" applyAlignment="true" applyProtection="false">
      <alignment horizontal="center" vertical="center" textRotation="0" wrapText="true" indent="0" shrinkToFit="false" readingOrder="2"/>
      <protection locked="true" hidden="false"/>
    </xf>
    <xf numFmtId="166" fontId="11" fillId="6" borderId="1" xfId="0" applyFont="true" applyBorder="true" applyAlignment="true" applyProtection="false">
      <alignment horizontal="center" vertical="center" textRotation="0" wrapText="true" indent="0" shrinkToFit="false" readingOrder="2"/>
      <protection locked="true" hidden="false"/>
    </xf>
    <xf numFmtId="165" fontId="11" fillId="6" borderId="1" xfId="0" applyFont="true" applyBorder="true" applyAlignment="true" applyProtection="false">
      <alignment horizontal="center" vertical="center" textRotation="0" wrapText="true" indent="0" shrinkToFit="false" readingOrder="2"/>
      <protection locked="true" hidden="false"/>
    </xf>
    <xf numFmtId="165" fontId="8" fillId="7" borderId="1" xfId="0" applyFont="true" applyBorder="true" applyAlignment="true" applyProtection="false">
      <alignment horizontal="center" vertical="center" textRotation="0" wrapText="true" indent="0" shrinkToFit="false" readingOrder="2"/>
      <protection locked="true" hidden="false"/>
    </xf>
    <xf numFmtId="166" fontId="8" fillId="7" borderId="1" xfId="0" applyFont="true" applyBorder="true" applyAlignment="true" applyProtection="false">
      <alignment horizontal="center" vertical="center" textRotation="0" wrapText="true" indent="0" shrinkToFit="false" readingOrder="2"/>
      <protection locked="true" hidden="false"/>
    </xf>
    <xf numFmtId="169" fontId="8" fillId="6" borderId="1" xfId="0" applyFont="true" applyBorder="true" applyAlignment="true" applyProtection="false">
      <alignment horizontal="center" vertical="center" textRotation="0" wrapText="true" indent="0" shrinkToFit="false" readingOrder="2"/>
      <protection locked="true" hidden="false"/>
    </xf>
    <xf numFmtId="164" fontId="12" fillId="0" borderId="0" xfId="0" applyFont="true" applyBorder="true" applyAlignment="true" applyProtection="false">
      <alignment horizontal="right" vertical="center" textRotation="0" wrapText="true" indent="0" shrinkToFit="false" readingOrder="2"/>
      <protection locked="true" hidden="false"/>
    </xf>
    <xf numFmtId="164" fontId="7" fillId="2" borderId="1" xfId="0" applyFont="true" applyBorder="true" applyAlignment="true" applyProtection="false">
      <alignment horizontal="right" vertical="center" textRotation="0" wrapText="true" indent="0" shrinkToFit="false" readingOrder="2"/>
      <protection locked="true" hidden="false"/>
    </xf>
    <xf numFmtId="167" fontId="7" fillId="2" borderId="1" xfId="0" applyFont="true" applyBorder="true" applyAlignment="true" applyProtection="false">
      <alignment horizontal="center" vertical="center" textRotation="0" wrapText="true" indent="0" shrinkToFit="false" readingOrder="2"/>
      <protection locked="true" hidden="false"/>
    </xf>
    <xf numFmtId="167" fontId="8" fillId="4" borderId="1" xfId="0" applyFont="true" applyBorder="true" applyAlignment="true" applyProtection="false">
      <alignment horizontal="center" vertical="center" textRotation="0" wrapText="true" indent="0" shrinkToFit="false" readingOrder="2"/>
      <protection locked="true" hidden="false"/>
    </xf>
    <xf numFmtId="170" fontId="11" fillId="6" borderId="1" xfId="0" applyFont="true" applyBorder="true" applyAlignment="true" applyProtection="false">
      <alignment horizontal="center" vertical="center" textRotation="0" wrapText="true" indent="0" shrinkToFit="false" readingOrder="2"/>
      <protection locked="true" hidden="false"/>
    </xf>
    <xf numFmtId="164" fontId="11" fillId="0" borderId="2" xfId="0" applyFont="true" applyBorder="true" applyAlignment="true" applyProtection="false">
      <alignment horizontal="right" vertical="center" textRotation="0" wrapText="true" indent="0" shrinkToFit="false" readingOrder="2"/>
      <protection locked="true" hidden="false"/>
    </xf>
    <xf numFmtId="164" fontId="11" fillId="0" borderId="1" xfId="0" applyFont="true" applyBorder="true" applyAlignment="true" applyProtection="false">
      <alignment horizontal="right" vertical="center" textRotation="0" wrapText="true" indent="0" shrinkToFit="false" readingOrder="2"/>
      <protection locked="true" hidden="false"/>
    </xf>
    <xf numFmtId="164" fontId="9" fillId="5" borderId="1" xfId="0" applyFont="true" applyBorder="true" applyAlignment="true" applyProtection="true">
      <alignment horizontal="right" vertical="center" textRotation="0" wrapText="true" indent="0" shrinkToFit="false" readingOrder="2"/>
      <protection locked="false" hidden="false"/>
    </xf>
    <xf numFmtId="164" fontId="11" fillId="6" borderId="1"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right" vertical="center" textRotation="0" wrapText="true" indent="0" shrinkToFit="false" readingOrder="2"/>
      <protection locked="true" hidden="false"/>
    </xf>
    <xf numFmtId="164" fontId="13" fillId="0" borderId="0" xfId="0" applyFont="true" applyBorder="false" applyAlignment="true" applyProtection="false">
      <alignment horizontal="right" vertical="center" textRotation="0" wrapText="true" indent="0" shrinkToFit="false" readingOrder="2"/>
      <protection locked="true" hidden="false"/>
    </xf>
    <xf numFmtId="164" fontId="11"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B42318"/>
      </font>
      <fill>
        <patternFill>
          <bgColor rgb="FFFBE5D6"/>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3366FF"/>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9"/>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6" min="3" style="0" width="12"/>
    <col collapsed="false" customWidth="true" hidden="false" outlineLevel="0" max="7" min="7" style="0" width="3"/>
    <col collapsed="false" customWidth="true" hidden="false" outlineLevel="0" max="8" min="8" style="0" width="14"/>
  </cols>
  <sheetData>
    <row r="1" customFormat="false" ht="36"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H4" s="4" t="s">
        <v>3</v>
      </c>
    </row>
    <row r="5" customFormat="false" ht="15" hidden="false" customHeight="false" outlineLevel="0" collapsed="false">
      <c r="A5" s="5" t="s">
        <v>4</v>
      </c>
      <c r="B5" s="6" t="n">
        <v>150</v>
      </c>
      <c r="C5" s="7" t="s">
        <v>5</v>
      </c>
      <c r="H5" s="8" t="n">
        <v>5</v>
      </c>
    </row>
    <row r="6" customFormat="false" ht="15" hidden="false" customHeight="false" outlineLevel="0" collapsed="false">
      <c r="A6" s="5" t="s">
        <v>6</v>
      </c>
      <c r="B6" s="9" t="n">
        <v>0.75</v>
      </c>
      <c r="C6" s="7" t="s">
        <v>7</v>
      </c>
      <c r="H6" s="8" t="n">
        <v>7.5</v>
      </c>
    </row>
    <row r="7" customFormat="false" ht="15" hidden="false" customHeight="false" outlineLevel="0" collapsed="false">
      <c r="A7" s="5" t="s">
        <v>8</v>
      </c>
      <c r="B7" s="9" t="n">
        <v>0.95</v>
      </c>
      <c r="C7" s="7" t="s">
        <v>9</v>
      </c>
      <c r="H7" s="8" t="n">
        <v>10</v>
      </c>
    </row>
    <row r="8" customFormat="false" ht="15" hidden="false" customHeight="false" outlineLevel="0" collapsed="false">
      <c r="A8" s="5" t="s">
        <v>10</v>
      </c>
      <c r="B8" s="10" t="n">
        <v>400</v>
      </c>
      <c r="C8" s="7" t="s">
        <v>11</v>
      </c>
      <c r="H8" s="8" t="n">
        <v>12.5</v>
      </c>
    </row>
    <row r="9" customFormat="false" ht="15" hidden="false" customHeight="false" outlineLevel="0" collapsed="false">
      <c r="A9" s="5" t="s">
        <v>12</v>
      </c>
      <c r="B9" s="10" t="n">
        <v>60</v>
      </c>
      <c r="C9" s="7" t="s">
        <v>13</v>
      </c>
      <c r="H9" s="8" t="n">
        <v>15</v>
      </c>
    </row>
    <row r="10" customFormat="false" ht="15" hidden="false" customHeight="false" outlineLevel="0" collapsed="false">
      <c r="H10" s="8" t="n">
        <v>20</v>
      </c>
    </row>
    <row r="11" customFormat="false" ht="21.75" hidden="false" customHeight="true" outlineLevel="0" collapsed="false">
      <c r="A11" s="3" t="s">
        <v>14</v>
      </c>
      <c r="B11" s="3"/>
      <c r="C11" s="3"/>
      <c r="H11" s="8" t="n">
        <v>25</v>
      </c>
    </row>
    <row r="12" customFormat="false" ht="15" hidden="false" customHeight="false" outlineLevel="0" collapsed="false">
      <c r="A12" s="5" t="s">
        <v>15</v>
      </c>
      <c r="B12" s="11" t="str">
        <f aca="false">IF(NOT(AND($B$5&gt;0,$B$6&gt;0,$B$6&lt;=1,$B$7&gt;0,$B$7&lt;=1,$B$8&gt;0)),"راجع المدخلات",IF($B$7&lt;=$B$6,"المعامل المطلوب يجب أن يكون أكبر من الحالي","سليمة ✓"))</f>
        <v>سليمة ✓</v>
      </c>
      <c r="H12" s="8" t="n">
        <v>30</v>
      </c>
    </row>
    <row r="13" customFormat="false" ht="15" hidden="false" customHeight="false" outlineLevel="0" collapsed="false">
      <c r="A13" s="5" t="s">
        <v>16</v>
      </c>
      <c r="B13" s="12" t="n">
        <f aca="false">IF(AND($B$5&gt;0,$B$6&gt;0,$B$6&lt;=1,$B$7&gt;0,$B$7&lt;=1,$B$8&gt;0),DEGREES(ACOS($B$6)),0)</f>
        <v>41.4096221092709</v>
      </c>
      <c r="C13" s="7" t="s">
        <v>17</v>
      </c>
      <c r="H13" s="8" t="n">
        <v>40</v>
      </c>
    </row>
    <row r="14" customFormat="false" ht="15" hidden="false" customHeight="false" outlineLevel="0" collapsed="false">
      <c r="A14" s="5" t="s">
        <v>18</v>
      </c>
      <c r="B14" s="12" t="n">
        <f aca="false">IF(AND($B$5&gt;0,$B$6&gt;0,$B$6&lt;=1,$B$7&gt;0,$B$7&lt;=1,$B$8&gt;0),DEGREES(ACOS($B$7)),0)</f>
        <v>18.1948723387668</v>
      </c>
      <c r="C14" s="7" t="s">
        <v>17</v>
      </c>
      <c r="H14" s="8" t="n">
        <v>50</v>
      </c>
    </row>
    <row r="15" customFormat="false" ht="15" hidden="false" customHeight="false" outlineLevel="0" collapsed="false">
      <c r="A15" s="5" t="s">
        <v>19</v>
      </c>
      <c r="B15" s="13" t="n">
        <f aca="false">IF(AND($B$5&gt;0,$B$6&gt;0,$B$6&lt;=1,$B$7&gt;0,$B$7&lt;=1,$B$8&gt;0),$B$5*TAN(ACOS($B$6)),0)</f>
        <v>132.28756555323</v>
      </c>
      <c r="C15" s="7" t="s">
        <v>20</v>
      </c>
      <c r="H15" s="8" t="n">
        <v>60</v>
      </c>
    </row>
    <row r="16" customFormat="false" ht="15" hidden="false" customHeight="false" outlineLevel="0" collapsed="false">
      <c r="A16" s="5" t="s">
        <v>21</v>
      </c>
      <c r="B16" s="13" t="n">
        <f aca="false">IF(AND($B$5&gt;0,$B$6&gt;0,$B$6&lt;=1,$B$7&gt;0,$B$7&lt;=1,$B$8&gt;0),IF($B$7&gt;$B$6,$B$5*TAN(ACOS($B$7)),$B$15),0)</f>
        <v>49.3026157768295</v>
      </c>
      <c r="C16" s="7" t="s">
        <v>20</v>
      </c>
      <c r="H16" s="8" t="n">
        <v>75</v>
      </c>
    </row>
    <row r="17" customFormat="false" ht="15" hidden="false" customHeight="false" outlineLevel="0" collapsed="false">
      <c r="A17" s="5" t="s">
        <v>22</v>
      </c>
      <c r="B17" s="14" t="n">
        <f aca="false">MAX($B$15-$B$16,0)</f>
        <v>82.9849497764001</v>
      </c>
      <c r="C17" s="7" t="s">
        <v>20</v>
      </c>
      <c r="H17" s="8" t="n">
        <v>100</v>
      </c>
    </row>
    <row r="18" customFormat="false" ht="15" hidden="false" customHeight="false" outlineLevel="0" collapsed="false">
      <c r="A18" s="5" t="s">
        <v>23</v>
      </c>
      <c r="B18" s="15" t="n">
        <f aca="false">IF($B$17&lt;=0,0,IF($B$17&lt;=MIN($H$5:$H$27),MIN($H$5:$H$27),IF($B$17&gt;MAX($H$5:$H$27),"أكبر من الجدول",INDEX($H$5:$H$27,MATCH($B$17,$H$5:$H$27,1)+IF(INDEX($H$5:$H$27,MATCH($B$17,$H$5:$H$27,1))&lt;$B$17,1,0)))))</f>
        <v>100</v>
      </c>
      <c r="C18" s="7" t="s">
        <v>20</v>
      </c>
      <c r="H18" s="8" t="n">
        <v>125</v>
      </c>
    </row>
    <row r="19" customFormat="false" ht="15" hidden="false" customHeight="false" outlineLevel="0" collapsed="false">
      <c r="A19" s="5" t="s">
        <v>24</v>
      </c>
      <c r="B19" s="13" t="n">
        <f aca="false">IF(AND($B$5&gt;0,$B$6&gt;0,$B$6&lt;=1,$B$7&gt;0,$B$7&lt;=1,$B$8&gt;0),$B$5/$B$6,0)</f>
        <v>200</v>
      </c>
      <c r="C19" s="7" t="s">
        <v>25</v>
      </c>
      <c r="H19" s="8" t="n">
        <v>150</v>
      </c>
    </row>
    <row r="20" customFormat="false" ht="15" hidden="false" customHeight="false" outlineLevel="0" collapsed="false">
      <c r="A20" s="5" t="s">
        <v>26</v>
      </c>
      <c r="B20" s="13" t="n">
        <f aca="false">IF(AND($B$5&gt;0,$B$6&gt;0,$B$6&lt;=1,$B$7&gt;0,$B$7&lt;=1,$B$8&gt;0),IF($B$7&gt;$B$6,$B$5/$B$7,$B$19),0)</f>
        <v>157.894736842105</v>
      </c>
      <c r="C20" s="7" t="s">
        <v>25</v>
      </c>
      <c r="H20" s="8" t="n">
        <v>200</v>
      </c>
    </row>
    <row r="21" customFormat="false" ht="15" hidden="false" customHeight="false" outlineLevel="0" collapsed="false">
      <c r="A21" s="5" t="s">
        <v>27</v>
      </c>
      <c r="B21" s="13" t="n">
        <f aca="false">IF(AND($B$5&gt;0,$B$6&gt;0,$B$6&lt;=1,$B$7&gt;0,$B$7&lt;=1,$B$8&gt;0),$B$19*1000/(SQRT(3)*$B$8),0)</f>
        <v>288.675134594813</v>
      </c>
      <c r="C21" s="7" t="s">
        <v>28</v>
      </c>
      <c r="H21" s="8" t="n">
        <v>250</v>
      </c>
    </row>
    <row r="22" customFormat="false" ht="15" hidden="false" customHeight="false" outlineLevel="0" collapsed="false">
      <c r="A22" s="5" t="s">
        <v>29</v>
      </c>
      <c r="B22" s="13" t="n">
        <f aca="false">IF(AND($B$5&gt;0,$B$6&gt;0,$B$6&lt;=1,$B$7&gt;0,$B$7&lt;=1,$B$8&gt;0),$B$20*1000/(SQRT(3)*$B$8),0)</f>
        <v>227.901422048537</v>
      </c>
      <c r="C22" s="7" t="s">
        <v>28</v>
      </c>
      <c r="H22" s="8" t="n">
        <v>300</v>
      </c>
    </row>
    <row r="23" customFormat="false" ht="15" hidden="false" customHeight="false" outlineLevel="0" collapsed="false">
      <c r="A23" s="5" t="s">
        <v>30</v>
      </c>
      <c r="B23" s="16" t="n">
        <f aca="false">IF($B$21&gt;0,1-$B$22/$B$21,0)</f>
        <v>0.210526315789474</v>
      </c>
      <c r="H23" s="8" t="n">
        <v>400</v>
      </c>
    </row>
    <row r="24" customFormat="false" ht="15" hidden="false" customHeight="false" outlineLevel="0" collapsed="false">
      <c r="A24" s="5" t="s">
        <v>31</v>
      </c>
      <c r="B24" s="13" t="n">
        <f aca="false">IF(AND($B$17&gt;0,$B$9&gt;0),$B$17*1000/(3*2*PI()*$B$9*$B$8^2)*1000000,0)</f>
        <v>458.592533303706</v>
      </c>
      <c r="C24" s="7" t="s">
        <v>32</v>
      </c>
      <c r="H24" s="8" t="n">
        <v>500</v>
      </c>
    </row>
    <row r="25" customFormat="false" ht="15" hidden="false" customHeight="false" outlineLevel="0" collapsed="false">
      <c r="A25" s="5" t="s">
        <v>33</v>
      </c>
      <c r="B25" s="13" t="n">
        <f aca="false">IF($B$8&gt;0,$B$17*1000/(SQRT(3)*$B$8),0)</f>
        <v>119.77845773023</v>
      </c>
      <c r="C25" s="7" t="s">
        <v>28</v>
      </c>
      <c r="H25" s="8" t="n">
        <v>600</v>
      </c>
    </row>
    <row r="26" customFormat="false" ht="15" hidden="false" customHeight="false" outlineLevel="0" collapsed="false">
      <c r="H26" s="8" t="n">
        <v>800</v>
      </c>
    </row>
    <row r="27" customFormat="false" ht="21.75" hidden="false" customHeight="true" outlineLevel="0" collapsed="false">
      <c r="A27" s="3" t="s">
        <v>34</v>
      </c>
      <c r="B27" s="3"/>
      <c r="C27" s="3"/>
      <c r="D27" s="3"/>
      <c r="E27" s="3"/>
      <c r="F27" s="3"/>
      <c r="H27" s="8" t="n">
        <v>1000</v>
      </c>
    </row>
    <row r="28" customFormat="false" ht="15" hidden="false" customHeight="true" outlineLevel="0" collapsed="false">
      <c r="A28" s="17" t="s">
        <v>35</v>
      </c>
      <c r="B28" s="17"/>
      <c r="C28" s="17"/>
      <c r="D28" s="17"/>
      <c r="E28" s="17"/>
      <c r="F28" s="17"/>
    </row>
    <row r="29" customFormat="false" ht="15" hidden="false" customHeight="false" outlineLevel="0" collapsed="false">
      <c r="A29" s="18" t="s">
        <v>36</v>
      </c>
      <c r="B29" s="19" t="n">
        <v>0.9</v>
      </c>
      <c r="C29" s="19" t="n">
        <v>0.92</v>
      </c>
      <c r="D29" s="19" t="n">
        <v>0.95</v>
      </c>
      <c r="E29" s="19" t="n">
        <v>0.98</v>
      </c>
      <c r="F29" s="19" t="n">
        <v>1</v>
      </c>
    </row>
    <row r="30" customFormat="false" ht="15" hidden="false" customHeight="false" outlineLevel="0" collapsed="false">
      <c r="A30" s="20" t="n">
        <v>0.6</v>
      </c>
      <c r="B30" s="21" t="n">
        <f aca="false">IF(B$29&lt;=$A30,"—",TAN(ACOS($A30))-TAN(ACOS(B$29)))</f>
        <v>0.849011228495481</v>
      </c>
      <c r="C30" s="21" t="n">
        <f aca="false">IF(C$29&lt;=$A30,"—",TAN(ACOS($A30))-TAN(ACOS(C$29)))</f>
        <v>0.907335117197129</v>
      </c>
      <c r="D30" s="21" t="n">
        <f aca="false">IF(D$29&lt;=$A30,"—",TAN(ACOS($A30))-TAN(ACOS(D$29)))</f>
        <v>1.00464922815447</v>
      </c>
      <c r="E30" s="21" t="n">
        <f aca="false">IF(E$29&lt;=$A30,"—",TAN(ACOS($A30))-TAN(ACOS(E$29)))</f>
        <v>1.13027467269933</v>
      </c>
      <c r="F30" s="21" t="n">
        <f aca="false">IF(F$29&lt;=$A30,"—",TAN(ACOS($A30))-TAN(ACOS(F$29)))</f>
        <v>1.33333333333333</v>
      </c>
    </row>
    <row r="31" customFormat="false" ht="15" hidden="false" customHeight="false" outlineLevel="0" collapsed="false">
      <c r="A31" s="20" t="n">
        <v>0.65</v>
      </c>
      <c r="B31" s="21" t="n">
        <f aca="false">IF(B$29&lt;=$A31,"—",TAN(ACOS($A31))-TAN(ACOS(B$29)))</f>
        <v>0.684807445436814</v>
      </c>
      <c r="C31" s="21" t="n">
        <f aca="false">IF(C$29&lt;=$A31,"—",TAN(ACOS($A31))-TAN(ACOS(C$29)))</f>
        <v>0.743131334138462</v>
      </c>
      <c r="D31" s="21" t="n">
        <f aca="false">IF(D$29&lt;=$A31,"—",TAN(ACOS($A31))-TAN(ACOS(D$29)))</f>
        <v>0.840445445095803</v>
      </c>
      <c r="E31" s="21" t="n">
        <f aca="false">IF(E$29&lt;=$A31,"—",TAN(ACOS($A31))-TAN(ACOS(E$29)))</f>
        <v>0.966070889640662</v>
      </c>
      <c r="F31" s="21" t="n">
        <f aca="false">IF(F$29&lt;=$A31,"—",TAN(ACOS($A31))-TAN(ACOS(F$29)))</f>
        <v>1.16912955027467</v>
      </c>
    </row>
    <row r="32" customFormat="false" ht="15" hidden="false" customHeight="false" outlineLevel="0" collapsed="false">
      <c r="A32" s="20" t="n">
        <v>0.7</v>
      </c>
      <c r="B32" s="21" t="n">
        <f aca="false">IF(B$29&lt;=$A32,"—",TAN(ACOS($A32))-TAN(ACOS(B$29)))</f>
        <v>0.535881956382555</v>
      </c>
      <c r="C32" s="21" t="n">
        <f aca="false">IF(C$29&lt;=$A32,"—",TAN(ACOS($A32))-TAN(ACOS(C$29)))</f>
        <v>0.594205845084203</v>
      </c>
      <c r="D32" s="21" t="n">
        <f aca="false">IF(D$29&lt;=$A32,"—",TAN(ACOS($A32))-TAN(ACOS(D$29)))</f>
        <v>0.691519956041544</v>
      </c>
      <c r="E32" s="21" t="n">
        <f aca="false">IF(E$29&lt;=$A32,"—",TAN(ACOS($A32))-TAN(ACOS(E$29)))</f>
        <v>0.817145400586403</v>
      </c>
      <c r="F32" s="21" t="n">
        <f aca="false">IF(F$29&lt;=$A32,"—",TAN(ACOS($A32))-TAN(ACOS(F$29)))</f>
        <v>1.02020406122041</v>
      </c>
    </row>
    <row r="33" customFormat="false" ht="15" hidden="false" customHeight="false" outlineLevel="0" collapsed="false">
      <c r="A33" s="20" t="n">
        <v>0.75</v>
      </c>
      <c r="B33" s="21" t="n">
        <f aca="false">IF(B$29&lt;=$A33,"—",TAN(ACOS($A33))-TAN(ACOS(B$29)))</f>
        <v>0.397594998850344</v>
      </c>
      <c r="C33" s="21" t="n">
        <f aca="false">IF(C$29&lt;=$A33,"—",TAN(ACOS($A33))-TAN(ACOS(C$29)))</f>
        <v>0.455918887551992</v>
      </c>
      <c r="D33" s="21" t="n">
        <f aca="false">IF(D$29&lt;=$A33,"—",TAN(ACOS($A33))-TAN(ACOS(D$29)))</f>
        <v>0.553232998509334</v>
      </c>
      <c r="E33" s="21" t="n">
        <f aca="false">IF(E$29&lt;=$A33,"—",TAN(ACOS($A33))-TAN(ACOS(E$29)))</f>
        <v>0.678858443054193</v>
      </c>
      <c r="F33" s="21" t="n">
        <f aca="false">IF(F$29&lt;=$A33,"—",TAN(ACOS($A33))-TAN(ACOS(F$29)))</f>
        <v>0.881917103688197</v>
      </c>
    </row>
    <row r="34" customFormat="false" ht="15" hidden="false" customHeight="false" outlineLevel="0" collapsed="false">
      <c r="A34" s="20" t="n">
        <v>0.8</v>
      </c>
      <c r="B34" s="21" t="n">
        <f aca="false">IF(B$29&lt;=$A34,"—",TAN(ACOS($A34))-TAN(ACOS(B$29)))</f>
        <v>0.265677895162147</v>
      </c>
      <c r="C34" s="21" t="n">
        <f aca="false">IF(C$29&lt;=$A34,"—",TAN(ACOS($A34))-TAN(ACOS(C$29)))</f>
        <v>0.324001783863795</v>
      </c>
      <c r="D34" s="21" t="n">
        <f aca="false">IF(D$29&lt;=$A34,"—",TAN(ACOS($A34))-TAN(ACOS(D$29)))</f>
        <v>0.421315894821137</v>
      </c>
      <c r="E34" s="21" t="n">
        <f aca="false">IF(E$29&lt;=$A34,"—",TAN(ACOS($A34))-TAN(ACOS(E$29)))</f>
        <v>0.546941339365996</v>
      </c>
      <c r="F34" s="21" t="n">
        <f aca="false">IF(F$29&lt;=$A34,"—",TAN(ACOS($A34))-TAN(ACOS(F$29)))</f>
        <v>0.75</v>
      </c>
    </row>
    <row r="35" customFormat="false" ht="15" hidden="false" customHeight="false" outlineLevel="0" collapsed="false">
      <c r="A35" s="20" t="n">
        <v>0.85</v>
      </c>
      <c r="B35" s="21" t="n">
        <f aca="false">IF(B$29&lt;=$A35,"—",TAN(ACOS($A35))-TAN(ACOS(B$29)))</f>
        <v>0.13542223356525</v>
      </c>
      <c r="C35" s="21" t="n">
        <f aca="false">IF(C$29&lt;=$A35,"—",TAN(ACOS($A35))-TAN(ACOS(C$29)))</f>
        <v>0.193746122266898</v>
      </c>
      <c r="D35" s="21" t="n">
        <f aca="false">IF(D$29&lt;=$A35,"—",TAN(ACOS($A35))-TAN(ACOS(D$29)))</f>
        <v>0.291060233224239</v>
      </c>
      <c r="E35" s="21" t="n">
        <f aca="false">IF(E$29&lt;=$A35,"—",TAN(ACOS($A35))-TAN(ACOS(E$29)))</f>
        <v>0.416685677769098</v>
      </c>
      <c r="F35" s="21" t="n">
        <f aca="false">IF(F$29&lt;=$A35,"—",TAN(ACOS($A35))-TAN(ACOS(F$29)))</f>
        <v>0.619744338403102</v>
      </c>
    </row>
    <row r="36" customFormat="false" ht="15" hidden="false" customHeight="false" outlineLevel="0" collapsed="false">
      <c r="A36" s="20" t="n">
        <v>0.9</v>
      </c>
      <c r="B36" s="21" t="str">
        <f aca="false">IF(B$29&lt;=$A36,"—",TAN(ACOS($A36))-TAN(ACOS(B$29)))</f>
        <v>—</v>
      </c>
      <c r="C36" s="21" t="n">
        <f aca="false">IF(C$29&lt;=$A36,"—",TAN(ACOS($A36))-TAN(ACOS(C$29)))</f>
        <v>0.0583238887016478</v>
      </c>
      <c r="D36" s="21" t="n">
        <f aca="false">IF(D$29&lt;=$A36,"—",TAN(ACOS($A36))-TAN(ACOS(D$29)))</f>
        <v>0.155637999658989</v>
      </c>
      <c r="E36" s="21" t="n">
        <f aca="false">IF(E$29&lt;=$A36,"—",TAN(ACOS($A36))-TAN(ACOS(E$29)))</f>
        <v>0.281263444203848</v>
      </c>
      <c r="F36" s="21" t="n">
        <f aca="false">IF(F$29&lt;=$A36,"—",TAN(ACOS($A36))-TAN(ACOS(F$29)))</f>
        <v>0.484322104837853</v>
      </c>
    </row>
    <row r="38" customFormat="false" ht="15" hidden="false" customHeight="true" outlineLevel="0" collapsed="false">
      <c r="A38" s="17" t="s">
        <v>37</v>
      </c>
      <c r="B38" s="17"/>
      <c r="C38" s="17"/>
      <c r="D38" s="17"/>
      <c r="E38" s="17"/>
      <c r="F38" s="17"/>
      <c r="G38" s="17"/>
      <c r="H38" s="17"/>
    </row>
    <row r="39" customFormat="false" ht="15" hidden="false" customHeight="true" outlineLevel="0" collapsed="false">
      <c r="A39" s="17" t="s">
        <v>38</v>
      </c>
      <c r="B39" s="17"/>
      <c r="C39" s="17"/>
      <c r="D39" s="17"/>
      <c r="E39" s="17"/>
      <c r="F39" s="17"/>
      <c r="G39" s="17"/>
      <c r="H39" s="17"/>
    </row>
  </sheetData>
  <sheetProtection sheet="true" formatCells="false" formatColumns="false" formatRows="false" sort="false" autoFilter="false"/>
  <mergeCells count="8">
    <mergeCell ref="A1:H1"/>
    <mergeCell ref="A2:H2"/>
    <mergeCell ref="A4:C4"/>
    <mergeCell ref="A11:C11"/>
    <mergeCell ref="A27:F27"/>
    <mergeCell ref="A28:F28"/>
    <mergeCell ref="A38:H38"/>
    <mergeCell ref="A39:H39"/>
  </mergeCells>
  <conditionalFormatting sqref="B12">
    <cfRule type="expression" priority="2" aboveAverage="0" equalAverage="0" bottom="0" percent="0" rank="0" text="" dxfId="0">
      <formula>$B$12&lt;&gt;"سليمة ✓"</formula>
    </cfRule>
  </conditionalFormatting>
  <dataValidations count="2">
    <dataValidation allowBlank="true" error="أدخل رقمًا بين 0.1 و 1" errorStyle="stop" errorTitle="Sheetaky" operator="between" showDropDown="false" showErrorMessage="true" showInputMessage="false" sqref="B6:B7" type="decimal">
      <formula1>0.1</formula1>
      <formula2>1</formula2>
    </dataValidation>
    <dataValidation allowBlank="true" error="أدخل رقمًا بين 0.0001 و 1000000" errorStyle="stop" errorTitle="Sheetaky" operator="between" showDropDown="false" showErrorMessage="true" showInputMessage="false" sqref="B5 B8:B9" type="decimal">
      <formula1>0.0001</formula1>
      <formula2>1000000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39</v>
      </c>
      <c r="B1" s="1"/>
    </row>
    <row r="2" customFormat="false" ht="18" hidden="false" customHeight="true" outlineLevel="0" collapsed="false">
      <c r="A2" s="2" t="s">
        <v>40</v>
      </c>
      <c r="B2" s="2"/>
    </row>
    <row r="4" customFormat="false" ht="21.75" hidden="false" customHeight="true" outlineLevel="0" collapsed="false">
      <c r="A4" s="3" t="s">
        <v>41</v>
      </c>
      <c r="B4" s="3"/>
    </row>
    <row r="5" customFormat="false" ht="45" hidden="false" customHeight="true" outlineLevel="0" collapsed="false">
      <c r="A5" s="22" t="s">
        <v>42</v>
      </c>
      <c r="B5" s="22"/>
    </row>
    <row r="7" customFormat="false" ht="21.75" hidden="false" customHeight="true" outlineLevel="0" collapsed="false">
      <c r="A7" s="3" t="s">
        <v>43</v>
      </c>
      <c r="B7" s="3"/>
    </row>
    <row r="8" customFormat="false" ht="19.5" hidden="false" customHeight="true" outlineLevel="0" collapsed="false">
      <c r="A8" s="18" t="n">
        <v>1</v>
      </c>
      <c r="B8" s="23" t="s">
        <v>44</v>
      </c>
    </row>
    <row r="9" customFormat="false" ht="19.5" hidden="false" customHeight="true" outlineLevel="0" collapsed="false">
      <c r="A9" s="18" t="n">
        <v>2</v>
      </c>
      <c r="B9" s="23" t="s">
        <v>45</v>
      </c>
    </row>
    <row r="10" customFormat="false" ht="19.5" hidden="false" customHeight="true" outlineLevel="0" collapsed="false">
      <c r="A10" s="18" t="n">
        <v>3</v>
      </c>
      <c r="B10" s="23" t="s">
        <v>46</v>
      </c>
    </row>
    <row r="11" customFormat="false" ht="19.5" hidden="false" customHeight="true" outlineLevel="0" collapsed="false">
      <c r="A11" s="18" t="n">
        <v>4</v>
      </c>
      <c r="B11" s="23" t="s">
        <v>47</v>
      </c>
    </row>
    <row r="13" customFormat="false" ht="21.75" hidden="false" customHeight="true" outlineLevel="0" collapsed="false">
      <c r="A13" s="3" t="s">
        <v>48</v>
      </c>
      <c r="B13" s="3"/>
    </row>
    <row r="14" customFormat="false" ht="15" hidden="false" customHeight="false" outlineLevel="0" collapsed="false">
      <c r="A14" s="24"/>
      <c r="B14" s="23" t="s">
        <v>49</v>
      </c>
    </row>
    <row r="15" customFormat="false" ht="15" hidden="false" customHeight="false" outlineLevel="0" collapsed="false">
      <c r="A15" s="25"/>
      <c r="B15" s="23" t="s">
        <v>50</v>
      </c>
    </row>
    <row r="16" customFormat="false" ht="15" hidden="false" customHeight="false" outlineLevel="0" collapsed="false">
      <c r="A16" s="26"/>
      <c r="B16" s="23" t="s">
        <v>51</v>
      </c>
    </row>
    <row r="18" customFormat="false" ht="21.75" hidden="false" customHeight="true" outlineLevel="0" collapsed="false">
      <c r="A18" s="3" t="s">
        <v>52</v>
      </c>
      <c r="B18" s="3"/>
    </row>
    <row r="19" customFormat="false" ht="19.5" hidden="false" customHeight="true" outlineLevel="0" collapsed="false">
      <c r="A19" s="27" t="s">
        <v>53</v>
      </c>
      <c r="B19" s="28" t="s">
        <v>54</v>
      </c>
    </row>
    <row r="20" customFormat="false" ht="19.5" hidden="false" customHeight="true" outlineLevel="0" collapsed="false">
      <c r="A20" s="27" t="s">
        <v>53</v>
      </c>
      <c r="B20" s="28" t="s">
        <v>55</v>
      </c>
    </row>
    <row r="21" customFormat="false" ht="19.5" hidden="false" customHeight="true" outlineLevel="0" collapsed="false">
      <c r="A21" s="27" t="s">
        <v>53</v>
      </c>
      <c r="B21" s="28" t="s">
        <v>56</v>
      </c>
    </row>
    <row r="22" customFormat="false" ht="19.5" hidden="false" customHeight="true" outlineLevel="0" collapsed="false">
      <c r="A22" s="27" t="s">
        <v>53</v>
      </c>
      <c r="B22" s="28" t="s">
        <v>57</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2026-10-22T18:52:39Z</dcterms:created>
  <dc:creator>Sheetaky.com</dc:creator>
  <dc:description/>
  <dc:language>en-US</dc:language>
  <cp:lastModifiedBy/>
  <dcterms:modified xsi:type="dcterms:W3CDTF">2026-10-22T18:52:39Z</dcterms:modified>
  <cp:revision>0</cp:revision>
  <dc:subject/>
  <dc:title>PF</dc:title>
</cp:coreProperties>
</file>

<file path=docProps/custom.xml><?xml version="1.0" encoding="utf-8"?>
<Properties xmlns="http://schemas.openxmlformats.org/officeDocument/2006/custom-properties" xmlns:vt="http://schemas.openxmlformats.org/officeDocument/2006/docPropsVTypes"/>
</file>