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ster Takeoff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#,##0.0"/>
  </numFmts>
  <fonts count="14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1E293B"/>
      <sz val="11"/>
    </font>
    <font>
      <name val="Segoe UI"/>
      <b val="1"/>
      <color rgb="001E293B"/>
      <sz val="10"/>
    </font>
    <font>
      <name val="Segoe UI"/>
      <color rgb="001F4FB5"/>
      <sz val="10"/>
    </font>
    <font>
      <name val="Segoe UI"/>
      <color rgb="0064748B"/>
      <sz val="9"/>
    </font>
    <font>
      <name val="Segoe UI"/>
      <b val="1"/>
      <color rgb="00FFFFFF"/>
      <sz val="10"/>
    </font>
    <font>
      <name val="Segoe UI"/>
      <color rgb="001E293B"/>
      <sz val="10"/>
    </font>
    <font>
      <name val="Segoe UI"/>
      <b val="1"/>
      <color rgb="00FFFFFF"/>
      <sz val="9"/>
    </font>
    <font>
      <name val="Segoe UI"/>
      <b val="1"/>
      <color rgb="0038BDF8"/>
      <sz val="18"/>
    </font>
    <font>
      <name val="Segoe UI"/>
      <b val="1"/>
      <color rgb="0064748B"/>
      <sz val="9"/>
    </font>
    <font>
      <name val="Segoe UI"/>
      <b val="1"/>
      <color rgb="00334155"/>
      <sz val="18"/>
    </font>
    <font>
      <name val="Segoe UI"/>
      <b val="1"/>
      <color rgb="0038BDF8"/>
      <sz val="10"/>
    </font>
  </fonts>
  <fills count="8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1E293B"/>
      </patternFill>
    </fill>
    <fill>
      <patternFill patternType="solid">
        <fgColor rgb="00E2E8F0"/>
      </patternFill>
    </fill>
    <fill>
      <patternFill patternType="solid">
        <fgColor rgb="00E0F2FE"/>
      </patternFill>
    </fill>
    <fill>
      <patternFill patternType="solid">
        <fgColor rgb="00CBD5E1"/>
      </patternFill>
    </fill>
    <fill>
      <patternFill patternType="solid">
        <fgColor rgb="00EDEDED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medium">
        <color rgb="0038BDF8"/>
      </top>
    </border>
    <border/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9" fillId="3" borderId="2" applyAlignment="1" pivotButton="0" quotePrefix="0" xfId="0">
      <alignment horizontal="center" vertical="center" wrapText="1" readingOrder="1"/>
    </xf>
    <xf numFmtId="0" fontId="0" fillId="3" borderId="2" pivotButton="0" quotePrefix="0" xfId="0"/>
    <xf numFmtId="0" fontId="11" fillId="4" borderId="2" applyAlignment="1" pivotButton="0" quotePrefix="0" xfId="0">
      <alignment horizontal="center" vertical="center" wrapText="1" readingOrder="1"/>
    </xf>
    <xf numFmtId="0" fontId="0" fillId="4" borderId="2" pivotButton="0" quotePrefix="0" xfId="0"/>
    <xf numFmtId="0" fontId="7" fillId="2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1" applyAlignment="1" pivotButton="0" quotePrefix="0" xfId="0">
      <alignment horizontal="center" vertical="center" wrapText="1" readingOrder="1"/>
    </xf>
    <xf numFmtId="3" fontId="10" fillId="2" borderId="3" applyAlignment="1" pivotButton="0" quotePrefix="0" xfId="0">
      <alignment horizontal="center" vertical="center" wrapText="1" readingOrder="1"/>
    </xf>
    <xf numFmtId="0" fontId="0" fillId="2" borderId="3" pivotButton="0" quotePrefix="0" xfId="0"/>
    <xf numFmtId="2" fontId="12" fillId="4" borderId="3" applyAlignment="1" pivotButton="0" quotePrefix="0" xfId="0">
      <alignment horizontal="center" vertical="center" wrapText="1" readingOrder="1"/>
    </xf>
    <xf numFmtId="0" fontId="0" fillId="4" borderId="3" pivotButton="0" quotePrefix="0" xfId="0"/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9" fontId="5" fillId="5" borderId="1" applyAlignment="1" applyProtection="1" pivotButton="0" quotePrefix="0" xfId="0">
      <alignment horizontal="center" vertical="center" wrapText="1" readingOrder="1"/>
      <protection locked="0" hidden="0"/>
    </xf>
    <xf numFmtId="3" fontId="12" fillId="4" borderId="3" applyAlignment="1" pivotButton="0" quotePrefix="0" xfId="0">
      <alignment horizontal="center" vertical="center" wrapText="1" readingOrder="1"/>
    </xf>
    <xf numFmtId="164" fontId="12" fillId="4" borderId="3" applyAlignment="1" pivotButton="0" quotePrefix="0" xfId="0">
      <alignment horizontal="center" vertical="center" wrapText="1" readingOrder="1"/>
    </xf>
    <xf numFmtId="0" fontId="4" fillId="4" borderId="1" applyAlignment="1" pivotButton="0" quotePrefix="0" xfId="0">
      <alignment horizontal="center" vertical="center" wrapText="1" readingOrder="1"/>
    </xf>
    <xf numFmtId="164" fontId="8" fillId="4" borderId="1" applyAlignment="1" pivotButton="0" quotePrefix="0" xfId="0">
      <alignment horizontal="center" vertical="center" wrapText="1" readingOrder="1"/>
    </xf>
    <xf numFmtId="0" fontId="8" fillId="4" borderId="1" applyAlignment="1" pivotButton="0" quotePrefix="0" xfId="0">
      <alignment horizontal="center" vertical="center" wrapText="1" readingOrder="1"/>
    </xf>
    <xf numFmtId="2" fontId="8" fillId="4" borderId="1" applyAlignment="1" pivotButton="0" quotePrefix="0" xfId="0">
      <alignment horizontal="center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165" fontId="8" fillId="4" borderId="1" applyAlignment="1" pivotButton="0" quotePrefix="0" xfId="0">
      <alignment horizontal="center" vertical="center" wrapText="1" readingOrder="1"/>
    </xf>
    <xf numFmtId="0" fontId="4" fillId="6" borderId="1" applyAlignment="1" pivotButton="0" quotePrefix="0" xfId="0">
      <alignment horizontal="left" vertical="center" wrapText="1" readingOrder="1"/>
    </xf>
    <xf numFmtId="166" fontId="4" fillId="6" borderId="1" applyAlignment="1" pivotButton="0" quotePrefix="0" xfId="0">
      <alignment horizontal="center" vertical="center" wrapText="1" readingOrder="1"/>
    </xf>
    <xf numFmtId="2" fontId="4" fillId="6" borderId="1" applyAlignment="1" pivotButton="0" quotePrefix="0" xfId="0">
      <alignment horizontal="center" vertical="center" wrapText="1" readingOrder="1"/>
    </xf>
    <xf numFmtId="0" fontId="8" fillId="7" borderId="1" applyAlignment="1" pivotButton="0" quotePrefix="0" xfId="0">
      <alignment horizontal="center" vertical="center" wrapText="1" readingOrder="1"/>
    </xf>
    <xf numFmtId="0" fontId="8" fillId="0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8" fillId="4" borderId="1" applyAlignment="1" pivotButton="0" quotePrefix="0" xfId="0">
      <alignment horizontal="left" vertical="center" wrapText="1" readingOrder="1"/>
    </xf>
    <xf numFmtId="0" fontId="8" fillId="2" borderId="1" applyAlignment="1" pivotButton="0" quotePrefix="0" xfId="0">
      <alignment horizontal="left" vertical="center" wrapText="1" readingOrder="1"/>
    </xf>
    <xf numFmtId="0" fontId="13" fillId="0" borderId="0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1">
    <dxf>
      <font>
        <name val="Segoe UI"/>
        <color rgb="001E293B"/>
      </font>
      <fill>
        <patternFill patternType="solid">
          <fgColor rgb="00FBD0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Wall area per room (m²)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334155"/>
            </a:solidFill>
            <a:ln xmlns:a="http://schemas.openxmlformats.org/drawingml/2006/main">
              <a:solidFill>
                <a:srgbClr val="334155"/>
              </a:solidFill>
              <a:prstDash val="solid"/>
            </a:ln>
          </spPr>
          <cat>
            <numRef>
              <f>'Plaster Takeoff'!$A$20:$A$27</f>
            </numRef>
          </cat>
          <val>
            <numRef>
              <f>'Plaster Takeoff'!$G$20:$G$27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23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8BDF8"/>
    <outlinePr summaryBelow="1" summaryRight="1"/>
    <pageSetUpPr fitToPage="1"/>
  </sheetPr>
  <dimension ref="A1:M42"/>
  <sheetViews>
    <sheetView showGridLines="0" rightToLeft="0" zoomScale="100" workbookViewId="0">
      <pane xSplit="1" ySplit="19" topLeftCell="B2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9" customWidth="1" min="4" max="4"/>
    <col width="10" customWidth="1" min="5" max="5"/>
    <col width="10" customWidth="1" min="6" max="6"/>
    <col width="11" customWidth="1" min="7" max="7"/>
    <col width="11" customWidth="1" min="8" max="8"/>
    <col width="11" customWidth="1" min="9" max="9"/>
    <col width="3" customWidth="1" min="10" max="10"/>
    <col width="11" customWidth="1" min="11" max="11"/>
    <col width="11" customWidth="1" min="12" max="12"/>
    <col width="11" customWidth="1" min="13" max="13"/>
  </cols>
  <sheetData>
    <row r="1" ht="36" customHeight="1">
      <c r="A1" s="1" t="inlineStr">
        <is>
          <t>Plastering Takeoff: Wall, Ceiling and Facade Areas, Mortar, Cement and Sand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Enter room and facade sizes; get plaster areas, mortar volume, cement, sand and cost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</row>
    <row r="4" ht="18" customHeight="1">
      <c r="A4" s="5" t="inlineStr">
        <is>
          <t>Settings</t>
        </is>
      </c>
      <c r="B4" s="6" t="n"/>
      <c r="C4" s="6" t="n"/>
      <c r="E4" s="7" t="inlineStr">
        <is>
          <t>Total plaster area (m²)</t>
        </is>
      </c>
      <c r="F4" s="8" t="n"/>
      <c r="G4" s="9" t="inlineStr">
        <is>
          <t>Mortar (m³)</t>
        </is>
      </c>
      <c r="H4" s="10" t="n"/>
      <c r="I4" s="10" t="n"/>
      <c r="K4" s="11" t="inlineStr">
        <is>
          <t>Mix</t>
        </is>
      </c>
      <c r="L4" s="11" t="inlineStr">
        <is>
          <t>Bags/m³</t>
        </is>
      </c>
      <c r="M4" s="11" t="inlineStr">
        <is>
          <t>Sand m³/m³</t>
        </is>
      </c>
    </row>
    <row r="5" ht="34" customHeight="1">
      <c r="A5" s="12" t="inlineStr">
        <is>
          <t>Internal wall plaster (mm)</t>
        </is>
      </c>
      <c r="B5" s="13" t="n">
        <v>15</v>
      </c>
      <c r="C5" s="14" t="inlineStr">
        <is>
          <t>mm</t>
        </is>
      </c>
      <c r="E5" s="15">
        <f>($G$32+$H$32)+$G$42</f>
        <v/>
      </c>
      <c r="F5" s="16" t="n"/>
      <c r="G5" s="17">
        <f>($I$32+$I$42)</f>
        <v/>
      </c>
      <c r="H5" s="18" t="n"/>
      <c r="I5" s="18" t="n"/>
      <c r="K5" s="19" t="inlineStr">
        <is>
          <t>1:3 (strong)</t>
        </is>
      </c>
      <c r="L5" s="20" t="n">
        <v>10</v>
      </c>
      <c r="M5" s="21" t="n">
        <v>1.05</v>
      </c>
    </row>
    <row r="6">
      <c r="A6" s="12" t="inlineStr">
        <is>
          <t>Ceiling plaster (mm)</t>
        </is>
      </c>
      <c r="B6" s="13" t="n">
        <v>10</v>
      </c>
      <c r="C6" s="14" t="inlineStr">
        <is>
          <t>mm</t>
        </is>
      </c>
      <c r="K6" s="19" t="inlineStr">
        <is>
          <t>1:4 (standard)</t>
        </is>
      </c>
      <c r="L6" s="20" t="n">
        <v>8</v>
      </c>
      <c r="M6" s="21" t="n">
        <v>1.1</v>
      </c>
    </row>
    <row r="7" ht="18" customHeight="1">
      <c r="A7" s="12" t="inlineStr">
        <is>
          <t>External plaster (mm)</t>
        </is>
      </c>
      <c r="B7" s="13" t="n">
        <v>20</v>
      </c>
      <c r="C7" s="14" t="inlineStr">
        <is>
          <t>mm</t>
        </is>
      </c>
      <c r="E7" s="9" t="inlineStr">
        <is>
          <t>Cement bags</t>
        </is>
      </c>
      <c r="F7" s="10" t="n"/>
      <c r="G7" s="9" t="inlineStr">
        <is>
          <t>Sand (m³)</t>
        </is>
      </c>
      <c r="H7" s="10" t="n"/>
      <c r="I7" s="10" t="n"/>
      <c r="K7" s="19" t="inlineStr">
        <is>
          <t>1:5 (economy)</t>
        </is>
      </c>
      <c r="L7" s="20" t="n">
        <v>6.5</v>
      </c>
      <c r="M7" s="21" t="n">
        <v>1.15</v>
      </c>
    </row>
    <row r="8" ht="34" customHeight="1">
      <c r="A8" s="12" t="inlineStr">
        <is>
          <t>Waste and surface unevenness</t>
        </is>
      </c>
      <c r="B8" s="22" t="n">
        <v>0.2</v>
      </c>
      <c r="E8" s="23">
        <f>ROUNDUP(($I$32+$I$42)*$B$14,0)</f>
        <v/>
      </c>
      <c r="F8" s="18" t="n"/>
      <c r="G8" s="24">
        <f>($I$32+$I$42)*$B$15</f>
        <v/>
      </c>
      <c r="H8" s="18" t="n"/>
      <c r="I8" s="18" t="n"/>
    </row>
    <row r="9">
      <c r="A9" s="12" t="inlineStr">
        <is>
          <t>Cement bag (SAR)</t>
        </is>
      </c>
      <c r="B9" s="20" t="n">
        <v>18</v>
      </c>
      <c r="C9" s="14" t="inlineStr">
        <is>
          <t>SAR</t>
        </is>
      </c>
    </row>
    <row r="10" ht="18" customHeight="1">
      <c r="A10" s="12" t="inlineStr">
        <is>
          <t>Sand (SAR/m³)</t>
        </is>
      </c>
      <c r="B10" s="13" t="n">
        <v>60</v>
      </c>
      <c r="C10" s="14" t="inlineStr">
        <is>
          <t>SAR</t>
        </is>
      </c>
      <c r="E10" s="7" t="inlineStr">
        <is>
          <t>Total cost (SAR)</t>
        </is>
      </c>
      <c r="F10" s="8" t="n"/>
      <c r="G10" s="8" t="n"/>
      <c r="H10" s="8" t="n"/>
      <c r="I10" s="8" t="n"/>
    </row>
    <row r="11" ht="34" customHeight="1">
      <c r="A11" s="12" t="inlineStr">
        <is>
          <t>Internal labour (SAR/m²)</t>
        </is>
      </c>
      <c r="B11" s="20" t="n">
        <v>14</v>
      </c>
      <c r="C11" s="14" t="inlineStr">
        <is>
          <t>SAR</t>
        </is>
      </c>
      <c r="E11" s="15">
        <f>ROUNDUP(($I$32+$I$42)*$B$14,0)*$B$9+($I$32+$I$42)*$B$15*$B$10+($G$32+$H$32)*$B$11+$G$42*$B$12</f>
        <v/>
      </c>
      <c r="F11" s="16" t="n"/>
      <c r="G11" s="16" t="n"/>
      <c r="H11" s="16" t="n"/>
      <c r="I11" s="16" t="n"/>
    </row>
    <row r="12">
      <c r="A12" s="12" t="inlineStr">
        <is>
          <t>External labour (SAR/m²)</t>
        </is>
      </c>
      <c r="B12" s="20" t="n">
        <v>18</v>
      </c>
      <c r="C12" s="14" t="inlineStr">
        <is>
          <t>SAR</t>
        </is>
      </c>
    </row>
    <row r="13">
      <c r="A13" s="12" t="inlineStr">
        <is>
          <t>Mortar mix</t>
        </is>
      </c>
      <c r="B13" s="19" t="inlineStr">
        <is>
          <t>1:4 (standard)</t>
        </is>
      </c>
      <c r="E13" s="25" t="inlineStr">
        <is>
          <t>Painting link</t>
        </is>
      </c>
    </row>
    <row r="14">
      <c r="A14" s="12" t="inlineStr">
        <is>
          <t>Bags per m³ mortar</t>
        </is>
      </c>
      <c r="B14" s="26">
        <f>INDEX($L$5:$L$7,MATCH($B$13,$K$5:$K$7,0))</f>
        <v/>
      </c>
      <c r="E14" s="27">
        <f>" Interior paint area (walls + ceilings): "&amp;TEXT(($G$32+$H$32),"#,##0")&amp;" m²"</f>
        <v/>
      </c>
    </row>
    <row r="15">
      <c r="A15" s="12" t="inlineStr">
        <is>
          <t>Sand m³ per m³ mortar</t>
        </is>
      </c>
      <c r="B15" s="28">
        <f>INDEX($M$5:$M$7,MATCH($B$13,$K$5:$K$7,0))</f>
        <v/>
      </c>
      <c r="E15" s="27">
        <f>" Exterior paint area: "&amp;TEXT($G$42,"#,##0")&amp;" m²"</f>
        <v/>
      </c>
    </row>
    <row r="18" ht="22" customHeight="1">
      <c r="A18" s="5" t="inlineStr">
        <is>
          <t>Interior rooms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</row>
    <row r="19" ht="34" customHeight="1">
      <c r="A19" s="11" t="inlineStr">
        <is>
          <t>Room</t>
        </is>
      </c>
      <c r="B19" s="11" t="inlineStr">
        <is>
          <t>L (m)</t>
        </is>
      </c>
      <c r="C19" s="11" t="inlineStr">
        <is>
          <t>W (m)</t>
        </is>
      </c>
      <c r="D19" s="11" t="inlineStr">
        <is>
          <t>H (m)</t>
        </is>
      </c>
      <c r="E19" s="11" t="inlineStr">
        <is>
          <t>Doors m²</t>
        </is>
      </c>
      <c r="F19" s="11" t="inlineStr">
        <is>
          <t>Windows m²</t>
        </is>
      </c>
      <c r="G19" s="11" t="inlineStr">
        <is>
          <t>Walls m²</t>
        </is>
      </c>
      <c r="H19" s="11" t="inlineStr">
        <is>
          <t>Ceiling m²</t>
        </is>
      </c>
      <c r="I19" s="11" t="inlineStr">
        <is>
          <t>Mortar m³</t>
        </is>
      </c>
    </row>
    <row r="20">
      <c r="A20" s="29" t="inlineStr">
        <is>
          <t>Living room</t>
        </is>
      </c>
      <c r="B20" s="21" t="n">
        <v>6</v>
      </c>
      <c r="C20" s="21" t="n">
        <v>4.5</v>
      </c>
      <c r="D20" s="21" t="n">
        <v>3</v>
      </c>
      <c r="E20" s="21" t="n">
        <v>2.1</v>
      </c>
      <c r="F20" s="21" t="n">
        <v>3.6</v>
      </c>
      <c r="G20" s="26">
        <f>IF(AND(N(B20)&gt;0,N(C20)&gt;0,N(D20)&gt;0),MAX(0,2*(B20+C20)*D20-N(E20)-N(F20)),"")</f>
        <v/>
      </c>
      <c r="H20" s="26">
        <f>IF(AND(N(B20)&gt;0,N(C20)&gt;0,N(D20)&gt;0),B20*C20,"")</f>
        <v/>
      </c>
      <c r="I20" s="30">
        <f>IF(AND(N(B20)&gt;0,N(C20)&gt;0,N(D20)&gt;0),(G20*$B$5+H20*$B$6)/1000*(1+$B$8),"")</f>
        <v/>
      </c>
    </row>
    <row r="21">
      <c r="A21" s="29" t="inlineStr">
        <is>
          <t>Majlis</t>
        </is>
      </c>
      <c r="B21" s="21" t="n">
        <v>7</v>
      </c>
      <c r="C21" s="21" t="n">
        <v>5</v>
      </c>
      <c r="D21" s="21" t="n">
        <v>3</v>
      </c>
      <c r="E21" s="21" t="n">
        <v>4.2</v>
      </c>
      <c r="F21" s="21" t="n">
        <v>3.6</v>
      </c>
      <c r="G21" s="26">
        <f>IF(AND(N(B21)&gt;0,N(C21)&gt;0,N(D21)&gt;0),MAX(0,2*(B21+C21)*D21-N(E21)-N(F21)),"")</f>
        <v/>
      </c>
      <c r="H21" s="26">
        <f>IF(AND(N(B21)&gt;0,N(C21)&gt;0,N(D21)&gt;0),B21*C21,"")</f>
        <v/>
      </c>
      <c r="I21" s="30">
        <f>IF(AND(N(B21)&gt;0,N(C21)&gt;0,N(D21)&gt;0),(G21*$B$5+H21*$B$6)/1000*(1+$B$8),"")</f>
        <v/>
      </c>
    </row>
    <row r="22">
      <c r="A22" s="29" t="inlineStr">
        <is>
          <t>Bedroom 1</t>
        </is>
      </c>
      <c r="B22" s="21" t="n">
        <v>4.5</v>
      </c>
      <c r="C22" s="21" t="n">
        <v>4</v>
      </c>
      <c r="D22" s="21" t="n">
        <v>3</v>
      </c>
      <c r="E22" s="21" t="n">
        <v>1.9</v>
      </c>
      <c r="F22" s="21" t="n">
        <v>2.4</v>
      </c>
      <c r="G22" s="26">
        <f>IF(AND(N(B22)&gt;0,N(C22)&gt;0,N(D22)&gt;0),MAX(0,2*(B22+C22)*D22-N(E22)-N(F22)),"")</f>
        <v/>
      </c>
      <c r="H22" s="26">
        <f>IF(AND(N(B22)&gt;0,N(C22)&gt;0,N(D22)&gt;0),B22*C22,"")</f>
        <v/>
      </c>
      <c r="I22" s="30">
        <f>IF(AND(N(B22)&gt;0,N(C22)&gt;0,N(D22)&gt;0),(G22*$B$5+H22*$B$6)/1000*(1+$B$8),"")</f>
        <v/>
      </c>
    </row>
    <row r="23">
      <c r="A23" s="29" t="inlineStr">
        <is>
          <t>Bedroom 2</t>
        </is>
      </c>
      <c r="B23" s="21" t="n">
        <v>4</v>
      </c>
      <c r="C23" s="21" t="n">
        <v>3.5</v>
      </c>
      <c r="D23" s="21" t="n">
        <v>3</v>
      </c>
      <c r="E23" s="21" t="n">
        <v>1.9</v>
      </c>
      <c r="F23" s="21" t="n">
        <v>2.4</v>
      </c>
      <c r="G23" s="26">
        <f>IF(AND(N(B23)&gt;0,N(C23)&gt;0,N(D23)&gt;0),MAX(0,2*(B23+C23)*D23-N(E23)-N(F23)),"")</f>
        <v/>
      </c>
      <c r="H23" s="26">
        <f>IF(AND(N(B23)&gt;0,N(C23)&gt;0,N(D23)&gt;0),B23*C23,"")</f>
        <v/>
      </c>
      <c r="I23" s="30">
        <f>IF(AND(N(B23)&gt;0,N(C23)&gt;0,N(D23)&gt;0),(G23*$B$5+H23*$B$6)/1000*(1+$B$8),"")</f>
        <v/>
      </c>
    </row>
    <row r="24">
      <c r="A24" s="29" t="inlineStr">
        <is>
          <t>Kitchen</t>
        </is>
      </c>
      <c r="B24" s="21" t="n">
        <v>4</v>
      </c>
      <c r="C24" s="21" t="n">
        <v>3.5</v>
      </c>
      <c r="D24" s="21" t="n">
        <v>3</v>
      </c>
      <c r="E24" s="21" t="n">
        <v>1.9</v>
      </c>
      <c r="F24" s="21" t="n">
        <v>1.5</v>
      </c>
      <c r="G24" s="26">
        <f>IF(AND(N(B24)&gt;0,N(C24)&gt;0,N(D24)&gt;0),MAX(0,2*(B24+C24)*D24-N(E24)-N(F24)),"")</f>
        <v/>
      </c>
      <c r="H24" s="26">
        <f>IF(AND(N(B24)&gt;0,N(C24)&gt;0,N(D24)&gt;0),B24*C24,"")</f>
        <v/>
      </c>
      <c r="I24" s="30">
        <f>IF(AND(N(B24)&gt;0,N(C24)&gt;0,N(D24)&gt;0),(G24*$B$5+H24*$B$6)/1000*(1+$B$8),"")</f>
        <v/>
      </c>
    </row>
    <row r="25">
      <c r="A25" s="29" t="inlineStr">
        <is>
          <t>Bathroom 1</t>
        </is>
      </c>
      <c r="B25" s="21" t="n">
        <v>2.5</v>
      </c>
      <c r="C25" s="21" t="n">
        <v>2</v>
      </c>
      <c r="D25" s="21" t="n">
        <v>3</v>
      </c>
      <c r="E25" s="21" t="n">
        <v>1.9</v>
      </c>
      <c r="F25" s="21" t="n">
        <v>0.4</v>
      </c>
      <c r="G25" s="26">
        <f>IF(AND(N(B25)&gt;0,N(C25)&gt;0,N(D25)&gt;0),MAX(0,2*(B25+C25)*D25-N(E25)-N(F25)),"")</f>
        <v/>
      </c>
      <c r="H25" s="26">
        <f>IF(AND(N(B25)&gt;0,N(C25)&gt;0,N(D25)&gt;0),B25*C25,"")</f>
        <v/>
      </c>
      <c r="I25" s="30">
        <f>IF(AND(N(B25)&gt;0,N(C25)&gt;0,N(D25)&gt;0),(G25*$B$5+H25*$B$6)/1000*(1+$B$8),"")</f>
        <v/>
      </c>
    </row>
    <row r="26">
      <c r="A26" s="29" t="inlineStr">
        <is>
          <t>Bathroom 2</t>
        </is>
      </c>
      <c r="B26" s="21" t="n">
        <v>2.5</v>
      </c>
      <c r="C26" s="21" t="n">
        <v>2</v>
      </c>
      <c r="D26" s="21" t="n">
        <v>3</v>
      </c>
      <c r="E26" s="21" t="n">
        <v>1.9</v>
      </c>
      <c r="F26" s="21" t="n">
        <v>0.4</v>
      </c>
      <c r="G26" s="26">
        <f>IF(AND(N(B26)&gt;0,N(C26)&gt;0,N(D26)&gt;0),MAX(0,2*(B26+C26)*D26-N(E26)-N(F26)),"")</f>
        <v/>
      </c>
      <c r="H26" s="26">
        <f>IF(AND(N(B26)&gt;0,N(C26)&gt;0,N(D26)&gt;0),B26*C26,"")</f>
        <v/>
      </c>
      <c r="I26" s="30">
        <f>IF(AND(N(B26)&gt;0,N(C26)&gt;0,N(D26)&gt;0),(G26*$B$5+H26*$B$6)/1000*(1+$B$8),"")</f>
        <v/>
      </c>
    </row>
    <row r="27">
      <c r="A27" s="29" t="inlineStr">
        <is>
          <t>Corridor</t>
        </is>
      </c>
      <c r="B27" s="21" t="n">
        <v>8</v>
      </c>
      <c r="C27" s="21" t="n">
        <v>1.5</v>
      </c>
      <c r="D27" s="21" t="n">
        <v>3</v>
      </c>
      <c r="E27" s="21" t="n">
        <v>3.8</v>
      </c>
      <c r="F27" s="21" t="n">
        <v>0</v>
      </c>
      <c r="G27" s="26">
        <f>IF(AND(N(B27)&gt;0,N(C27)&gt;0,N(D27)&gt;0),MAX(0,2*(B27+C27)*D27-N(E27)-N(F27)),"")</f>
        <v/>
      </c>
      <c r="H27" s="26">
        <f>IF(AND(N(B27)&gt;0,N(C27)&gt;0,N(D27)&gt;0),B27*C27,"")</f>
        <v/>
      </c>
      <c r="I27" s="30">
        <f>IF(AND(N(B27)&gt;0,N(C27)&gt;0,N(D27)&gt;0),(G27*$B$5+H27*$B$6)/1000*(1+$B$8),"")</f>
        <v/>
      </c>
    </row>
    <row r="28">
      <c r="A28" s="29" t="n"/>
      <c r="B28" s="21" t="n"/>
      <c r="C28" s="21" t="n"/>
      <c r="D28" s="21" t="n"/>
      <c r="E28" s="21" t="n"/>
      <c r="F28" s="21" t="n"/>
      <c r="G28" s="26">
        <f>IF(AND(N(B28)&gt;0,N(C28)&gt;0,N(D28)&gt;0),MAX(0,2*(B28+C28)*D28-N(E28)-N(F28)),"")</f>
        <v/>
      </c>
      <c r="H28" s="26">
        <f>IF(AND(N(B28)&gt;0,N(C28)&gt;0,N(D28)&gt;0),B28*C28,"")</f>
        <v/>
      </c>
      <c r="I28" s="30">
        <f>IF(AND(N(B28)&gt;0,N(C28)&gt;0,N(D28)&gt;0),(G28*$B$5+H28*$B$6)/1000*(1+$B$8),"")</f>
        <v/>
      </c>
    </row>
    <row r="29">
      <c r="A29" s="29" t="n"/>
      <c r="B29" s="21" t="n"/>
      <c r="C29" s="21" t="n"/>
      <c r="D29" s="21" t="n"/>
      <c r="E29" s="21" t="n"/>
      <c r="F29" s="21" t="n"/>
      <c r="G29" s="26">
        <f>IF(AND(N(B29)&gt;0,N(C29)&gt;0,N(D29)&gt;0),MAX(0,2*(B29+C29)*D29-N(E29)-N(F29)),"")</f>
        <v/>
      </c>
      <c r="H29" s="26">
        <f>IF(AND(N(B29)&gt;0,N(C29)&gt;0,N(D29)&gt;0),B29*C29,"")</f>
        <v/>
      </c>
      <c r="I29" s="30">
        <f>IF(AND(N(B29)&gt;0,N(C29)&gt;0,N(D29)&gt;0),(G29*$B$5+H29*$B$6)/1000*(1+$B$8),"")</f>
        <v/>
      </c>
    </row>
    <row r="30">
      <c r="A30" s="29" t="n"/>
      <c r="B30" s="21" t="n"/>
      <c r="C30" s="21" t="n"/>
      <c r="D30" s="21" t="n"/>
      <c r="E30" s="21" t="n"/>
      <c r="F30" s="21" t="n"/>
      <c r="G30" s="26">
        <f>IF(AND(N(B30)&gt;0,N(C30)&gt;0,N(D30)&gt;0),MAX(0,2*(B30+C30)*D30-N(E30)-N(F30)),"")</f>
        <v/>
      </c>
      <c r="H30" s="26">
        <f>IF(AND(N(B30)&gt;0,N(C30)&gt;0,N(D30)&gt;0),B30*C30,"")</f>
        <v/>
      </c>
      <c r="I30" s="30">
        <f>IF(AND(N(B30)&gt;0,N(C30)&gt;0,N(D30)&gt;0),(G30*$B$5+H30*$B$6)/1000*(1+$B$8),"")</f>
        <v/>
      </c>
    </row>
    <row r="31">
      <c r="A31" s="29" t="n"/>
      <c r="B31" s="21" t="n"/>
      <c r="C31" s="21" t="n"/>
      <c r="D31" s="21" t="n"/>
      <c r="E31" s="21" t="n"/>
      <c r="F31" s="21" t="n"/>
      <c r="G31" s="26">
        <f>IF(AND(N(B31)&gt;0,N(C31)&gt;0,N(D31)&gt;0),MAX(0,2*(B31+C31)*D31-N(E31)-N(F31)),"")</f>
        <v/>
      </c>
      <c r="H31" s="26">
        <f>IF(AND(N(B31)&gt;0,N(C31)&gt;0,N(D31)&gt;0),B31*C31,"")</f>
        <v/>
      </c>
      <c r="I31" s="30">
        <f>IF(AND(N(B31)&gt;0,N(C31)&gt;0,N(D31)&gt;0),(G31*$B$5+H31*$B$6)/1000*(1+$B$8),"")</f>
        <v/>
      </c>
    </row>
    <row r="32">
      <c r="A32" s="31" t="inlineStr">
        <is>
          <t>Interior total</t>
        </is>
      </c>
      <c r="G32" s="32">
        <f>SUM(G20:G31)</f>
        <v/>
      </c>
      <c r="H32" s="32">
        <f>SUM(H20:H31)</f>
        <v/>
      </c>
      <c r="I32" s="33">
        <f>SUM(I20:I31)</f>
        <v/>
      </c>
    </row>
    <row r="34" ht="22" customHeight="1">
      <c r="A34" s="5" t="inlineStr">
        <is>
          <t>External elevations</t>
        </is>
      </c>
      <c r="B34" s="6" t="n"/>
      <c r="C34" s="6" t="n"/>
      <c r="D34" s="6" t="n"/>
      <c r="E34" s="6" t="n"/>
      <c r="F34" s="6" t="n"/>
      <c r="G34" s="6" t="n"/>
      <c r="H34" s="6" t="n"/>
      <c r="I34" s="6" t="n"/>
    </row>
    <row r="35" ht="34" customHeight="1">
      <c r="A35" s="11" t="inlineStr">
        <is>
          <t>Elevation</t>
        </is>
      </c>
      <c r="B35" s="11" t="inlineStr">
        <is>
          <t>Length (m)</t>
        </is>
      </c>
      <c r="C35" s="11" t="inlineStr">
        <is>
          <t>Height (m)</t>
        </is>
      </c>
      <c r="E35" s="11" t="inlineStr">
        <is>
          <t>Openings m²</t>
        </is>
      </c>
      <c r="G35" s="11" t="inlineStr">
        <is>
          <t>Area m²</t>
        </is>
      </c>
      <c r="I35" s="11" t="inlineStr">
        <is>
          <t>Mortar m³</t>
        </is>
      </c>
    </row>
    <row r="36">
      <c r="A36" s="29" t="inlineStr">
        <is>
          <t>North elevation</t>
        </is>
      </c>
      <c r="B36" s="21" t="n">
        <v>14</v>
      </c>
      <c r="C36" s="21" t="n">
        <v>3.2</v>
      </c>
      <c r="D36" s="34" t="n"/>
      <c r="E36" s="21" t="n">
        <v>9</v>
      </c>
      <c r="F36" s="34" t="n"/>
      <c r="G36" s="26">
        <f>IF(AND(N(B36)&gt;0,N(C36)&gt;0),MAX(0,B36*C36-N(E36)),"")</f>
        <v/>
      </c>
      <c r="H36" s="34" t="n"/>
      <c r="I36" s="30">
        <f>IF(AND(N(B36)&gt;0,N(C36)&gt;0),G36*$B$7/1000*(1+$B$8),"")</f>
        <v/>
      </c>
    </row>
    <row r="37">
      <c r="A37" s="29" t="inlineStr">
        <is>
          <t>South elevation</t>
        </is>
      </c>
      <c r="B37" s="21" t="n">
        <v>14</v>
      </c>
      <c r="C37" s="21" t="n">
        <v>3.2</v>
      </c>
      <c r="D37" s="34" t="n"/>
      <c r="E37" s="21" t="n">
        <v>12.5</v>
      </c>
      <c r="F37" s="34" t="n"/>
      <c r="G37" s="26">
        <f>IF(AND(N(B37)&gt;0,N(C37)&gt;0),MAX(0,B37*C37-N(E37)),"")</f>
        <v/>
      </c>
      <c r="H37" s="34" t="n"/>
      <c r="I37" s="30">
        <f>IF(AND(N(B37)&gt;0,N(C37)&gt;0),G37*$B$7/1000*(1+$B$8),"")</f>
        <v/>
      </c>
    </row>
    <row r="38">
      <c r="A38" s="29" t="inlineStr">
        <is>
          <t>East elevation</t>
        </is>
      </c>
      <c r="B38" s="21" t="n">
        <v>11</v>
      </c>
      <c r="C38" s="21" t="n">
        <v>3.2</v>
      </c>
      <c r="D38" s="34" t="n"/>
      <c r="E38" s="21" t="n">
        <v>4.5</v>
      </c>
      <c r="F38" s="34" t="n"/>
      <c r="G38" s="26">
        <f>IF(AND(N(B38)&gt;0,N(C38)&gt;0),MAX(0,B38*C38-N(E38)),"")</f>
        <v/>
      </c>
      <c r="H38" s="34" t="n"/>
      <c r="I38" s="30">
        <f>IF(AND(N(B38)&gt;0,N(C38)&gt;0),G38*$B$7/1000*(1+$B$8),"")</f>
        <v/>
      </c>
    </row>
    <row r="39">
      <c r="A39" s="29" t="inlineStr">
        <is>
          <t>West elevation</t>
        </is>
      </c>
      <c r="B39" s="21" t="n">
        <v>11</v>
      </c>
      <c r="C39" s="21" t="n">
        <v>3.2</v>
      </c>
      <c r="D39" s="34" t="n"/>
      <c r="E39" s="21" t="n">
        <v>3.8</v>
      </c>
      <c r="F39" s="34" t="n"/>
      <c r="G39" s="26">
        <f>IF(AND(N(B39)&gt;0,N(C39)&gt;0),MAX(0,B39*C39-N(E39)),"")</f>
        <v/>
      </c>
      <c r="H39" s="34" t="n"/>
      <c r="I39" s="30">
        <f>IF(AND(N(B39)&gt;0,N(C39)&gt;0),G39*$B$7/1000*(1+$B$8),"")</f>
        <v/>
      </c>
    </row>
    <row r="40">
      <c r="A40" s="29" t="n"/>
      <c r="B40" s="21" t="n"/>
      <c r="C40" s="21" t="n"/>
      <c r="D40" s="34" t="n"/>
      <c r="E40" s="21" t="n"/>
      <c r="F40" s="34" t="n"/>
      <c r="G40" s="26">
        <f>IF(AND(N(B40)&gt;0,N(C40)&gt;0),MAX(0,B40*C40-N(E40)),"")</f>
        <v/>
      </c>
      <c r="H40" s="34" t="n"/>
      <c r="I40" s="30">
        <f>IF(AND(N(B40)&gt;0,N(C40)&gt;0),G40*$B$7/1000*(1+$B$8),"")</f>
        <v/>
      </c>
    </row>
    <row r="41">
      <c r="A41" s="29" t="n"/>
      <c r="B41" s="21" t="n"/>
      <c r="C41" s="21" t="n"/>
      <c r="D41" s="34" t="n"/>
      <c r="E41" s="21" t="n"/>
      <c r="F41" s="34" t="n"/>
      <c r="G41" s="26">
        <f>IF(AND(N(B41)&gt;0,N(C41)&gt;0),MAX(0,B41*C41-N(E41)),"")</f>
        <v/>
      </c>
      <c r="H41" s="34" t="n"/>
      <c r="I41" s="30">
        <f>IF(AND(N(B41)&gt;0,N(C41)&gt;0),G41*$B$7/1000*(1+$B$8),"")</f>
        <v/>
      </c>
    </row>
    <row r="42">
      <c r="A42" s="31" t="inlineStr">
        <is>
          <t>External total</t>
        </is>
      </c>
      <c r="G42" s="32">
        <f>SUM(G36:G41)</f>
        <v/>
      </c>
      <c r="I42" s="33">
        <f>SUM(I36:I41)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0">
    <mergeCell ref="E5:F5"/>
    <mergeCell ref="A18:I18"/>
    <mergeCell ref="E14:I14"/>
    <mergeCell ref="E8:F8"/>
    <mergeCell ref="E4:F4"/>
    <mergeCell ref="A42:F42"/>
    <mergeCell ref="G5:I5"/>
    <mergeCell ref="E10:I10"/>
    <mergeCell ref="A32:F32"/>
    <mergeCell ref="E13:I13"/>
    <mergeCell ref="G4:I4"/>
    <mergeCell ref="A4:C4"/>
    <mergeCell ref="E15:I15"/>
    <mergeCell ref="A1:M1"/>
    <mergeCell ref="E11:I11"/>
    <mergeCell ref="A34:I34"/>
    <mergeCell ref="E7:F7"/>
    <mergeCell ref="G8:I8"/>
    <mergeCell ref="G7:I7"/>
    <mergeCell ref="A2:M2"/>
  </mergeCells>
  <conditionalFormatting sqref="A20:I31">
    <cfRule type="expression" priority="1" dxfId="0">
      <formula>AND(N($B20)&gt;0,N($E20)+N($F20)&gt;2*($B20+$C20)*N($D20))</formula>
    </cfRule>
  </conditionalFormatting>
  <dataValidations count="13">
    <dataValidation sqref="B5" showDropDown="0" showInputMessage="0" showErrorMessage="1" allowBlank="1" errorTitle="Sheetaky" error="Enter a number between 5 and 40" type="decimal" operator="between">
      <formula1>5</formula1>
      <formula2>40</formula2>
    </dataValidation>
    <dataValidation sqref="B6" showDropDown="0" showInputMessage="0" showErrorMessage="1" allowBlank="1" errorTitle="Sheetaky" error="Enter a number between 5 and 30" type="decimal" operator="between">
      <formula1>5</formula1>
      <formula2>30</formula2>
    </dataValidation>
    <dataValidation sqref="B7" showDropDown="0" showInputMessage="0" showErrorMessage="1" allowBlank="1" errorTitle="Sheetaky" error="Enter a number between 10 and 50" type="decimal" operator="between">
      <formula1>10</formula1>
      <formula2>50</formula2>
    </dataValidation>
    <dataValidation sqref="B8" showDropDown="0" showInputMessage="0" showErrorMessage="1" allowBlank="1" errorTitle="Sheetaky" error="Enter a number between 0 and 0.6" type="decimal" operator="between">
      <formula1>0</formula1>
      <formula2>0.6</formula2>
    </dataValidation>
    <dataValidation sqref="B9" showDropDown="0" showInputMessage="0" showErrorMessage="1" allowBlank="1" errorTitle="Sheetaky" error="Enter a number between 0 and 200" type="decimal" operator="between">
      <formula1>0</formula1>
      <formula2>200</formula2>
    </dataValidation>
    <dataValidation sqref="B10" showDropDown="0" showInputMessage="0" showErrorMessage="1" allowBlank="1" errorTitle="Sheetaky" error="Enter a number between 0 and 1000" type="decimal" operator="between">
      <formula1>0</formula1>
      <formula2>1000</formula2>
    </dataValidation>
    <dataValidation sqref="B11" showDropDown="0" showInputMessage="0" showErrorMessage="1" allowBlank="1" errorTitle="Sheetaky" error="Enter a number between 0 and 200" type="decimal" operator="between">
      <formula1>0</formula1>
      <formula2>200</formula2>
    </dataValidation>
    <dataValidation sqref="B12" showDropDown="0" showInputMessage="0" showErrorMessage="1" allowBlank="1" errorTitle="Sheetaky" error="Enter a number between 0 and 200" type="decimal" operator="between">
      <formula1>0</formula1>
      <formula2>200</formula2>
    </dataValidation>
    <dataValidation sqref="B13" showDropDown="0" showInputMessage="0" showErrorMessage="1" allowBlank="1" errorTitle="Sheetaky" error="Pick a value from the list" type="list">
      <formula1>=$K$5:$K$7</formula1>
    </dataValidation>
    <dataValidation sqref="B20:D31" showDropDown="0" showInputMessage="0" showErrorMessage="1" allowBlank="1" errorTitle="Sheetaky" error="Enter a number between 0 and 100" type="decimal" operator="between">
      <formula1>0</formula1>
      <formula2>100</formula2>
    </dataValidation>
    <dataValidation sqref="E20:F31" showDropDown="0" showInputMessage="0" showErrorMessage="1" allowBlank="1" errorTitle="Sheetaky" error="Enter a number between 0 and 500" type="decimal" operator="between">
      <formula1>0</formula1>
      <formula2>500</formula2>
    </dataValidation>
    <dataValidation sqref="B36:C41" showDropDown="0" showInputMessage="0" showErrorMessage="1" allowBlank="1" errorTitle="Sheetaky" error="Enter a number between 0 and 1000" type="decimal" operator="between">
      <formula1>0</formula1>
      <formula2>1000</formula2>
    </dataValidation>
    <dataValidation sqref="E36:E41" showDropDown="0" showInputMessage="0" showErrorMessage="1" allowBlank="1" errorTitle="Sheetaky" error="Enter a number between 0 and 5000" type="decimal" operator="between">
      <formula1>0</formula1>
      <formula2>5000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38BDF8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Plaster takeoff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30" customHeight="1">
      <c r="A5" s="35" t="inlineStr">
        <is>
          <t>Computes interior wall and ceiling plaster and exterior facade plaster, then mortar, cement, sand and cost.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36" t="n">
        <v>1</v>
      </c>
      <c r="B8" s="35" t="inlineStr">
        <is>
          <t>Set plaster thicknesses, mortar mix and rates.</t>
        </is>
      </c>
    </row>
    <row r="9" ht="20" customHeight="1">
      <c r="A9" s="36" t="n">
        <v>2</v>
      </c>
      <c r="B9" s="35" t="inlineStr">
        <is>
          <t>Enter each room size with door and window areas.</t>
        </is>
      </c>
    </row>
    <row r="10" ht="20" customHeight="1">
      <c r="A10" s="36" t="n">
        <v>3</v>
      </c>
      <c r="B10" s="35" t="inlineStr">
        <is>
          <t>Enter facade lengths, heights and openings.</t>
        </is>
      </c>
    </row>
    <row r="11" ht="20" customHeight="1">
      <c r="A11" s="36" t="n">
        <v>4</v>
      </c>
      <c r="B11" s="35" t="inlineStr">
        <is>
          <t>Read mortar, cement, sand and cost.</t>
        </is>
      </c>
    </row>
    <row r="13" ht="22" customHeight="1">
      <c r="A13" s="5" t="inlineStr">
        <is>
          <t>Color legend</t>
        </is>
      </c>
      <c r="B13" s="6" t="n"/>
    </row>
    <row r="14">
      <c r="A14" s="29" t="inlineStr"/>
      <c r="B14" s="35" t="inlineStr">
        <is>
          <t>Input cell: type or choose your value here (blue text on yellow).</t>
        </is>
      </c>
    </row>
    <row r="15">
      <c r="A15" s="37" t="inlineStr"/>
      <c r="B15" s="35" t="inlineStr">
        <is>
          <t>Calculated cell: automatic formula, protected from accidental edits.</t>
        </is>
      </c>
    </row>
    <row r="16">
      <c r="A16" s="38" t="inlineStr"/>
      <c r="B16" s="35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20" customHeight="1">
      <c r="A19" s="39" t="inlineStr">
        <is>
          <t>•</t>
        </is>
      </c>
      <c r="B19" s="40" t="inlineStr">
        <is>
          <t>Waste covers surface unevenness and mortar loss.</t>
        </is>
      </c>
    </row>
    <row r="20" ht="20" customHeight="1">
      <c r="A20" s="39" t="inlineStr">
        <is>
          <t>•</t>
        </is>
      </c>
      <c r="B20" s="40" t="inlineStr">
        <is>
          <t>Paint areas follow the same plaster areas.</t>
        </is>
      </c>
    </row>
    <row r="21" ht="20" customHeight="1">
      <c r="A21" s="39" t="inlineStr">
        <is>
          <t>•</t>
        </is>
      </c>
      <c r="B21" s="40" t="inlineStr">
        <is>
          <t>Corners, projections and cornices are not included.</t>
        </is>
      </c>
    </row>
    <row r="22" ht="30" customHeight="1">
      <c r="A22" s="39" t="inlineStr">
        <is>
          <t>•</t>
        </is>
      </c>
      <c r="B22" s="40" t="inlineStr">
        <is>
          <t>Sheets are protected without a password to keep formulas safe. To unprotect: Review → Unprotect Sheet.</t>
        </is>
      </c>
    </row>
    <row r="23" ht="20" customHeight="1">
      <c r="A23" s="39" t="inlineStr">
        <is>
          <t>•</t>
        </is>
      </c>
      <c r="B23" s="40" t="inlineStr">
        <is>
          <t>The data shown is a worked example. Clear it and type your own data in the yellow cells only.</t>
        </is>
      </c>
    </row>
    <row r="24" ht="20" customHeight="1">
      <c r="A24" s="39" t="inlineStr">
        <is>
          <t>•</t>
        </is>
      </c>
      <c r="B24" s="40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PLS</dc:title>
  <dcterms:created xmlns:dcterms="http://purl.org/dc/terms/" xmlns:xsi="http://www.w3.org/2001/XMLSchema-instance" xsi:type="dcterms:W3CDTF">2026-10-23T12:37:00Z</dcterms:created>
  <dcterms:modified xmlns:dcterms="http://purl.org/dc/terms/" xmlns:xsi="http://www.w3.org/2001/XMLSchema-instance" xsi:type="dcterms:W3CDTF">2026-10-23T12:37:00Z</dcterms:modified>
</cp:coreProperties>
</file>