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مطابقة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###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FFFFFF"/>
      <sz val="9"/>
    </font>
    <font>
      <name val="Arial"/>
      <b val="1"/>
      <color rgb="000F4527"/>
      <sz val="11"/>
    </font>
    <font>
      <name val="Arial"/>
      <b val="1"/>
      <color rgb="001F2A24"/>
      <sz val="10"/>
    </font>
    <font>
      <name val="Arial"/>
      <color rgb="001F4FB5"/>
      <sz val="10"/>
    </font>
    <font>
      <name val="Arial"/>
      <b val="1"/>
      <color rgb="00FFFFFF"/>
      <sz val="10"/>
    </font>
    <font>
      <name val="Arial"/>
      <color rgb="001F2A24"/>
      <sz val="10"/>
    </font>
    <font>
      <name val="Arial"/>
      <i val="1"/>
      <color rgb="005A665F"/>
      <sz val="9"/>
    </font>
    <font>
      <name val="Arial"/>
      <b val="1"/>
      <color rgb="00E8A317"/>
      <sz val="10"/>
    </font>
  </fonts>
  <fills count="8">
    <fill>
      <patternFill/>
    </fill>
    <fill>
      <patternFill patternType="gray125"/>
    </fill>
    <fill>
      <patternFill patternType="solid">
        <fgColor rgb="0017603A"/>
      </patternFill>
    </fill>
    <fill>
      <patternFill patternType="solid">
        <fgColor rgb="000F4527"/>
      </patternFill>
    </fill>
    <fill>
      <patternFill patternType="solid">
        <fgColor rgb="00EEF3EF"/>
      </patternFill>
    </fill>
    <fill>
      <patternFill patternType="solid">
        <fgColor rgb="00FFF6DD"/>
      </patternFill>
    </fill>
    <fill>
      <patternFill patternType="solid">
        <fgColor rgb="00E8F1EA"/>
      </patternFill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3" fillId="4" borderId="1" applyAlignment="1" pivotButton="0" quotePrefix="0" xfId="0">
      <alignment horizontal="right" vertical="center" wrapText="1" readingOrder="2"/>
    </xf>
    <xf numFmtId="0" fontId="0" fillId="4" borderId="1" pivotButton="0" quotePrefix="0" xfId="0"/>
    <xf numFmtId="0" fontId="4" fillId="0" borderId="1" applyAlignment="1" pivotButton="0" quotePrefix="0" xfId="0">
      <alignment horizontal="right" vertical="center" wrapText="1" readingOrder="2"/>
    </xf>
    <xf numFmtId="0" fontId="0" fillId="0" borderId="1" pivotButton="0" quotePrefix="0" xfId="0"/>
    <xf numFmtId="164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6" fillId="2" borderId="1" applyAlignment="1" pivotButton="0" quotePrefix="0" xfId="0">
      <alignment horizontal="center" vertical="center" wrapText="1" readingOrder="2"/>
    </xf>
    <xf numFmtId="0" fontId="5" fillId="5" borderId="1" applyAlignment="1" applyProtection="1" pivotButton="0" quotePrefix="0" xfId="0">
      <alignment horizontal="right" vertical="center" wrapText="1" readingOrder="2"/>
      <protection locked="0" hidden="0"/>
    </xf>
    <xf numFmtId="0" fontId="5" fillId="5" borderId="1" applyAlignment="1" applyProtection="1" pivotButton="0" quotePrefix="0" xfId="0">
      <alignment horizontal="center" vertical="center" wrapText="1" readingOrder="2"/>
      <protection locked="0" hidden="0"/>
    </xf>
    <xf numFmtId="165" fontId="5" fillId="5" borderId="1" applyAlignment="1" applyProtection="1" pivotButton="0" quotePrefix="0" xfId="0">
      <alignment horizontal="center" vertical="center" wrapText="1" readingOrder="2"/>
      <protection locked="0" hidden="0"/>
    </xf>
    <xf numFmtId="165" fontId="7" fillId="6" borderId="1" applyAlignment="1" pivotButton="0" quotePrefix="0" xfId="0">
      <alignment horizontal="center" vertical="center" wrapText="1" readingOrder="2"/>
    </xf>
    <xf numFmtId="164" fontId="7" fillId="6" borderId="1" applyAlignment="1" pivotButton="0" quotePrefix="0" xfId="0">
      <alignment horizontal="center" vertical="center" wrapText="1" readingOrder="2"/>
    </xf>
    <xf numFmtId="4" fontId="5" fillId="5" borderId="1" applyAlignment="1" applyProtection="1" pivotButton="0" quotePrefix="0" xfId="0">
      <alignment horizontal="center" vertical="center" wrapText="1" readingOrder="2"/>
      <protection locked="0" hidden="0"/>
    </xf>
    <xf numFmtId="4" fontId="7" fillId="6" borderId="1" applyAlignment="1" pivotButton="0" quotePrefix="0" xfId="0">
      <alignment horizontal="center" vertical="center" wrapText="1" readingOrder="2"/>
    </xf>
    <xf numFmtId="0" fontId="7" fillId="6" borderId="1" applyAlignment="1" pivotButton="0" quotePrefix="0" xfId="0">
      <alignment horizontal="center" vertical="center" wrapText="1" readingOrder="2"/>
    </xf>
    <xf numFmtId="0" fontId="4" fillId="7" borderId="1" applyAlignment="1" pivotButton="0" quotePrefix="0" xfId="0">
      <alignment horizontal="right" vertical="center" wrapText="1" readingOrder="2"/>
    </xf>
    <xf numFmtId="0" fontId="7" fillId="7" borderId="1" applyAlignment="1" pivotButton="0" quotePrefix="0" xfId="0">
      <alignment horizontal="center" vertical="center" wrapText="1" readingOrder="2"/>
    </xf>
    <xf numFmtId="4" fontId="4" fillId="7" borderId="1" applyAlignment="1" pivotButton="0" quotePrefix="0" xfId="0">
      <alignment horizontal="center" vertical="center" wrapText="1" readingOrder="2"/>
    </xf>
    <xf numFmtId="0" fontId="8" fillId="0" borderId="0" applyAlignment="1" pivotButton="0" quotePrefix="0" xfId="0">
      <alignment horizontal="right" vertical="center" wrapText="1" readingOrder="2"/>
    </xf>
    <xf numFmtId="0" fontId="7" fillId="0" borderId="1" applyAlignment="1" pivotButton="0" quotePrefix="0" xfId="0">
      <alignment horizontal="right" vertical="center" wrapText="1" readingOrder="2"/>
    </xf>
    <xf numFmtId="0" fontId="6" fillId="2" borderId="1" applyAlignment="1" pivotButton="0" quotePrefix="0" xfId="0">
      <alignment horizontal="right" vertical="center" wrapText="1" readingOrder="2"/>
    </xf>
    <xf numFmtId="0" fontId="7" fillId="6" borderId="1" applyAlignment="1" pivotButton="0" quotePrefix="0" xfId="0">
      <alignment horizontal="right" vertical="center" wrapText="1" readingOrder="2"/>
    </xf>
    <xf numFmtId="0" fontId="7" fillId="2" borderId="1" applyAlignment="1" pivotButton="0" quotePrefix="0" xfId="0">
      <alignment horizontal="right" vertical="center" wrapText="1" readingOrder="2"/>
    </xf>
    <xf numFmtId="0" fontId="9" fillId="0" borderId="0" applyAlignment="1" pivotButton="0" quotePrefix="0" xfId="0">
      <alignment horizontal="right" vertical="center" wrapText="1" readingOrder="2"/>
    </xf>
    <xf numFmtId="0" fontId="7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2">
    <dxf>
      <font>
        <name val="Arial"/>
        <b val="1"/>
        <color rgb="008A5A00"/>
      </font>
      <fill>
        <patternFill patternType="solid">
          <fgColor rgb="00FFF1C2"/>
        </patternFill>
      </fill>
    </dxf>
    <dxf>
      <font>
        <name val="Arial"/>
        <b val="1"/>
        <color rgb="00A32020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P31"/>
  <sheetViews>
    <sheetView showGridLines="0" rightToLeft="1" zoomScale="10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8" customWidth="1" min="2" max="2"/>
    <col width="12" customWidth="1" min="3" max="3"/>
    <col width="9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1" customWidth="1" min="11" max="11"/>
    <col width="12" customWidth="1" min="12" max="12"/>
    <col width="11" customWidth="1" min="13" max="13"/>
    <col width="13" customWidth="1" min="14" max="14"/>
    <col width="13" customWidth="1" min="15" max="15"/>
    <col width="22" customWidth="1" min="16" max="16"/>
  </cols>
  <sheetData>
    <row r="1" ht="36" customHeight="1">
      <c r="A1" s="1" t="inlineStr">
        <is>
          <t>مطابقة المواد: المصروف مقابل المسموح والمخزون الفعلي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 ht="18" customHeight="1">
      <c r="A2" s="3" t="inlineStr">
        <is>
          <t>قارن ما وُرّد وما صُرف بالكمية النظرية المسموحة، واكتشف الهدر والعجز في المخزون وقيمته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</row>
    <row r="3"/>
    <row r="4" ht="22" customHeight="1">
      <c r="A4" s="5" t="inlineStr">
        <is>
          <t>إعدادات</t>
        </is>
      </c>
      <c r="B4" s="6" t="n"/>
      <c r="C4" s="6" t="n"/>
      <c r="D4" s="6" t="n"/>
    </row>
    <row r="5">
      <c r="A5" s="7" t="inlineStr">
        <is>
          <t>حدّ التسامح في فرق المخزون % من الوارد</t>
        </is>
      </c>
      <c r="B5" s="8" t="n"/>
      <c r="C5" s="8" t="n"/>
      <c r="D5" s="9" t="n">
        <v>0.01</v>
      </c>
    </row>
    <row r="6"/>
    <row r="7" ht="22" customHeight="1">
      <c r="A7" s="5" t="inlineStr">
        <is>
          <t>المواد (للأعمال المنفذة حتى تاريخه)</t>
        </is>
      </c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</row>
    <row r="8" ht="54" customHeight="1">
      <c r="A8" s="10" t="inlineStr">
        <is>
          <t>المادة</t>
        </is>
      </c>
      <c r="B8" s="10" t="inlineStr">
        <is>
          <t>الوحدة</t>
        </is>
      </c>
      <c r="C8" s="10" t="inlineStr">
        <is>
          <t>الكمية النظرية من الرسومات</t>
        </is>
      </c>
      <c r="D8" s="10" t="inlineStr">
        <is>
          <t>نسبة الهدر المسموح</t>
        </is>
      </c>
      <c r="E8" s="10" t="inlineStr">
        <is>
          <t>الكمية المسموحة</t>
        </is>
      </c>
      <c r="F8" s="10" t="inlineStr">
        <is>
          <t>الوارد للموقع</t>
        </is>
      </c>
      <c r="G8" s="10" t="inlineStr">
        <is>
          <t>المصروف للأعمال</t>
        </is>
      </c>
      <c r="H8" s="10" t="inlineStr">
        <is>
          <t>المخزون الفعلي</t>
        </is>
      </c>
      <c r="I8" s="10" t="inlineStr">
        <is>
          <t>المخزون المتوقع</t>
        </is>
      </c>
      <c r="J8" s="10" t="inlineStr">
        <is>
          <t>فرق المخزون</t>
        </is>
      </c>
      <c r="K8" s="10" t="inlineStr">
        <is>
          <t>المصروف ÷ المسموح</t>
        </is>
      </c>
      <c r="L8" s="10" t="inlineStr">
        <is>
          <t>تجاوز المسموح</t>
        </is>
      </c>
      <c r="M8" s="10" t="inlineStr">
        <is>
          <t>سعر الوحدة</t>
        </is>
      </c>
      <c r="N8" s="10" t="inlineStr">
        <is>
          <t>قيمة التجاوز</t>
        </is>
      </c>
      <c r="O8" s="10" t="inlineStr">
        <is>
          <t>قيمة العجز</t>
        </is>
      </c>
      <c r="P8" s="10" t="inlineStr">
        <is>
          <t>الحالة</t>
        </is>
      </c>
    </row>
    <row r="9">
      <c r="A9" s="11" t="inlineStr">
        <is>
          <t>حديد تسليح</t>
        </is>
      </c>
      <c r="B9" s="12" t="inlineStr">
        <is>
          <t>طن</t>
        </is>
      </c>
      <c r="C9" s="13" t="n">
        <v>26.4</v>
      </c>
      <c r="D9" s="9" t="n">
        <v>0.04</v>
      </c>
      <c r="E9" s="14">
        <f>IF(ISNUMBER(C9),C9*(1+N(D9)),"")</f>
        <v/>
      </c>
      <c r="F9" s="13" t="n">
        <v>28</v>
      </c>
      <c r="G9" s="13" t="n">
        <v>27.4</v>
      </c>
      <c r="H9" s="13" t="n">
        <v>0.6</v>
      </c>
      <c r="I9" s="14">
        <f>IF(ISNUMBER(C9),N(F9)-N(G9),"")</f>
        <v/>
      </c>
      <c r="J9" s="14">
        <f>IF(ISNUMBER(C9),N(H9)-I9,"")</f>
        <v/>
      </c>
      <c r="K9" s="15">
        <f>IF(ISNUMBER(C9),IF(E9&gt;0,N(G9)/E9,0),"")</f>
        <v/>
      </c>
      <c r="L9" s="14">
        <f>IF(ISNUMBER(C9),MAX(N(G9)-E9,0),"")</f>
        <v/>
      </c>
      <c r="M9" s="16" t="n">
        <v>2600</v>
      </c>
      <c r="N9" s="17">
        <f>IF(ISNUMBER(C9),ROUND(L9*N(M9),2),"")</f>
        <v/>
      </c>
      <c r="O9" s="17">
        <f>IF(ISNUMBER(C9),ROUND(MAX(-J9-$D$5*N(F9),0)*N(M9),2),"")</f>
        <v/>
      </c>
      <c r="P9" s="18">
        <f>IF(ISNUMBER(C9),IF(AND(L9&gt;0,O9&gt;0),"زائد وعجز ✗",IF(L9&gt;0,"استهلاك زائد ⚠",IF(O9&gt;0,"عجز مخزون ⚠","سليم ✓"))),"")</f>
        <v/>
      </c>
    </row>
    <row r="10">
      <c r="A10" s="11" t="inlineStr">
        <is>
          <t>إسمنت</t>
        </is>
      </c>
      <c r="B10" s="12" t="inlineStr">
        <is>
          <t>كيس</t>
        </is>
      </c>
      <c r="C10" s="13" t="n">
        <v>1850</v>
      </c>
      <c r="D10" s="9" t="n">
        <v>0.03</v>
      </c>
      <c r="E10" s="14">
        <f>IF(ISNUMBER(C10),C10*(1+N(D10)),"")</f>
        <v/>
      </c>
      <c r="F10" s="13" t="n">
        <v>2100</v>
      </c>
      <c r="G10" s="13" t="n">
        <v>1990</v>
      </c>
      <c r="H10" s="13" t="n">
        <v>85</v>
      </c>
      <c r="I10" s="14">
        <f>IF(ISNUMBER(C10),N(F10)-N(G10),"")</f>
        <v/>
      </c>
      <c r="J10" s="14">
        <f>IF(ISNUMBER(C10),N(H10)-I10,"")</f>
        <v/>
      </c>
      <c r="K10" s="15">
        <f>IF(ISNUMBER(C10),IF(E10&gt;0,N(G10)/E10,0),"")</f>
        <v/>
      </c>
      <c r="L10" s="14">
        <f>IF(ISNUMBER(C10),MAX(N(G10)-E10,0),"")</f>
        <v/>
      </c>
      <c r="M10" s="16" t="n">
        <v>17</v>
      </c>
      <c r="N10" s="17">
        <f>IF(ISNUMBER(C10),ROUND(L10*N(M10),2),"")</f>
        <v/>
      </c>
      <c r="O10" s="17">
        <f>IF(ISNUMBER(C10),ROUND(MAX(-J10-$D$5*N(F10),0)*N(M10),2),"")</f>
        <v/>
      </c>
      <c r="P10" s="18">
        <f>IF(ISNUMBER(C10),IF(AND(L10&gt;0,O10&gt;0),"زائد وعجز ✗",IF(L10&gt;0,"استهلاك زائد ⚠",IF(O10&gt;0,"عجز مخزون ⚠","سليم ✓"))),"")</f>
        <v/>
      </c>
    </row>
    <row r="11">
      <c r="A11" s="11" t="inlineStr">
        <is>
          <t>خرسانة جاهزة</t>
        </is>
      </c>
      <c r="B11" s="12" t="inlineStr">
        <is>
          <t>م³</t>
        </is>
      </c>
      <c r="C11" s="13" t="n">
        <v>212</v>
      </c>
      <c r="D11" s="9" t="n">
        <v>0.02</v>
      </c>
      <c r="E11" s="14">
        <f>IF(ISNUMBER(C11),C11*(1+N(D11)),"")</f>
        <v/>
      </c>
      <c r="F11" s="13" t="n">
        <v>216</v>
      </c>
      <c r="G11" s="13" t="n">
        <v>214</v>
      </c>
      <c r="H11" s="13" t="n">
        <v>2</v>
      </c>
      <c r="I11" s="14">
        <f>IF(ISNUMBER(C11),N(F11)-N(G11),"")</f>
        <v/>
      </c>
      <c r="J11" s="14">
        <f>IF(ISNUMBER(C11),N(H11)-I11,"")</f>
        <v/>
      </c>
      <c r="K11" s="15">
        <f>IF(ISNUMBER(C11),IF(E11&gt;0,N(G11)/E11,0),"")</f>
        <v/>
      </c>
      <c r="L11" s="14">
        <f>IF(ISNUMBER(C11),MAX(N(G11)-E11,0),"")</f>
        <v/>
      </c>
      <c r="M11" s="16" t="n">
        <v>330</v>
      </c>
      <c r="N11" s="17">
        <f>IF(ISNUMBER(C11),ROUND(L11*N(M11),2),"")</f>
        <v/>
      </c>
      <c r="O11" s="17">
        <f>IF(ISNUMBER(C11),ROUND(MAX(-J11-$D$5*N(F11),0)*N(M11),2),"")</f>
        <v/>
      </c>
      <c r="P11" s="18">
        <f>IF(ISNUMBER(C11),IF(AND(L11&gt;0,O11&gt;0),"زائد وعجز ✗",IF(L11&gt;0,"استهلاك زائد ⚠",IF(O11&gt;0,"عجز مخزون ⚠","سليم ✓"))),"")</f>
        <v/>
      </c>
    </row>
    <row r="12">
      <c r="A12" s="11" t="inlineStr">
        <is>
          <t>بلوك 20 سم</t>
        </is>
      </c>
      <c r="B12" s="12" t="inlineStr">
        <is>
          <t>عدد</t>
        </is>
      </c>
      <c r="C12" s="13" t="n">
        <v>14200</v>
      </c>
      <c r="D12" s="9" t="n">
        <v>0.05</v>
      </c>
      <c r="E12" s="14">
        <f>IF(ISNUMBER(C12),C12*(1+N(D12)),"")</f>
        <v/>
      </c>
      <c r="F12" s="13" t="n">
        <v>15400</v>
      </c>
      <c r="G12" s="13" t="n">
        <v>14950</v>
      </c>
      <c r="H12" s="13" t="n">
        <v>430</v>
      </c>
      <c r="I12" s="14">
        <f>IF(ISNUMBER(C12),N(F12)-N(G12),"")</f>
        <v/>
      </c>
      <c r="J12" s="14">
        <f>IF(ISNUMBER(C12),N(H12)-I12,"")</f>
        <v/>
      </c>
      <c r="K12" s="15">
        <f>IF(ISNUMBER(C12),IF(E12&gt;0,N(G12)/E12,0),"")</f>
        <v/>
      </c>
      <c r="L12" s="14">
        <f>IF(ISNUMBER(C12),MAX(N(G12)-E12,0),"")</f>
        <v/>
      </c>
      <c r="M12" s="16" t="n">
        <v>3.4</v>
      </c>
      <c r="N12" s="17">
        <f>IF(ISNUMBER(C12),ROUND(L12*N(M12),2),"")</f>
        <v/>
      </c>
      <c r="O12" s="17">
        <f>IF(ISNUMBER(C12),ROUND(MAX(-J12-$D$5*N(F12),0)*N(M12),2),"")</f>
        <v/>
      </c>
      <c r="P12" s="18">
        <f>IF(ISNUMBER(C12),IF(AND(L12&gt;0,O12&gt;0),"زائد وعجز ✗",IF(L12&gt;0,"استهلاك زائد ⚠",IF(O12&gt;0,"عجز مخزون ⚠","سليم ✓"))),"")</f>
        <v/>
      </c>
    </row>
    <row r="13">
      <c r="A13" s="11" t="inlineStr">
        <is>
          <t>رمل</t>
        </is>
      </c>
      <c r="B13" s="12" t="inlineStr">
        <is>
          <t>م³</t>
        </is>
      </c>
      <c r="C13" s="13" t="n">
        <v>310</v>
      </c>
      <c r="D13" s="9" t="n">
        <v>0.06</v>
      </c>
      <c r="E13" s="14">
        <f>IF(ISNUMBER(C13),C13*(1+N(D13)),"")</f>
        <v/>
      </c>
      <c r="F13" s="13" t="n">
        <v>360</v>
      </c>
      <c r="G13" s="13" t="n">
        <v>345</v>
      </c>
      <c r="H13" s="13" t="n">
        <v>8</v>
      </c>
      <c r="I13" s="14">
        <f>IF(ISNUMBER(C13),N(F13)-N(G13),"")</f>
        <v/>
      </c>
      <c r="J13" s="14">
        <f>IF(ISNUMBER(C13),N(H13)-I13,"")</f>
        <v/>
      </c>
      <c r="K13" s="15">
        <f>IF(ISNUMBER(C13),IF(E13&gt;0,N(G13)/E13,0),"")</f>
        <v/>
      </c>
      <c r="L13" s="14">
        <f>IF(ISNUMBER(C13),MAX(N(G13)-E13,0),"")</f>
        <v/>
      </c>
      <c r="M13" s="16" t="n">
        <v>28</v>
      </c>
      <c r="N13" s="17">
        <f>IF(ISNUMBER(C13),ROUND(L13*N(M13),2),"")</f>
        <v/>
      </c>
      <c r="O13" s="17">
        <f>IF(ISNUMBER(C13),ROUND(MAX(-J13-$D$5*N(F13),0)*N(M13),2),"")</f>
        <v/>
      </c>
      <c r="P13" s="18">
        <f>IF(ISNUMBER(C13),IF(AND(L13&gt;0,O13&gt;0),"زائد وعجز ✗",IF(L13&gt;0,"استهلاك زائد ⚠",IF(O13&gt;0,"عجز مخزون ⚠","سليم ✓"))),"")</f>
        <v/>
      </c>
    </row>
    <row r="14">
      <c r="A14" s="11" t="inlineStr">
        <is>
          <t>بلاط أرضيات</t>
        </is>
      </c>
      <c r="B14" s="12" t="inlineStr">
        <is>
          <t>م²</t>
        </is>
      </c>
      <c r="C14" s="13" t="n">
        <v>480</v>
      </c>
      <c r="D14" s="9" t="n">
        <v>0.08</v>
      </c>
      <c r="E14" s="14">
        <f>IF(ISNUMBER(C14),C14*(1+N(D14)),"")</f>
        <v/>
      </c>
      <c r="F14" s="13" t="n">
        <v>540</v>
      </c>
      <c r="G14" s="13" t="n">
        <v>515</v>
      </c>
      <c r="H14" s="13" t="n">
        <v>25</v>
      </c>
      <c r="I14" s="14">
        <f>IF(ISNUMBER(C14),N(F14)-N(G14),"")</f>
        <v/>
      </c>
      <c r="J14" s="14">
        <f>IF(ISNUMBER(C14),N(H14)-I14,"")</f>
        <v/>
      </c>
      <c r="K14" s="15">
        <f>IF(ISNUMBER(C14),IF(E14&gt;0,N(G14)/E14,0),"")</f>
        <v/>
      </c>
      <c r="L14" s="14">
        <f>IF(ISNUMBER(C14),MAX(N(G14)-E14,0),"")</f>
        <v/>
      </c>
      <c r="M14" s="16" t="n">
        <v>65</v>
      </c>
      <c r="N14" s="17">
        <f>IF(ISNUMBER(C14),ROUND(L14*N(M14),2),"")</f>
        <v/>
      </c>
      <c r="O14" s="17">
        <f>IF(ISNUMBER(C14),ROUND(MAX(-J14-$D$5*N(F14),0)*N(M14),2),"")</f>
        <v/>
      </c>
      <c r="P14" s="18">
        <f>IF(ISNUMBER(C14),IF(AND(L14&gt;0,O14&gt;0),"زائد وعجز ✗",IF(L14&gt;0,"استهلاك زائد ⚠",IF(O14&gt;0,"عجز مخزون ⚠","سليم ✓"))),"")</f>
        <v/>
      </c>
    </row>
    <row r="15">
      <c r="A15" s="11" t="inlineStr">
        <is>
          <t>دهان</t>
        </is>
      </c>
      <c r="B15" s="12" t="inlineStr">
        <is>
          <t>لتر</t>
        </is>
      </c>
      <c r="C15" s="13" t="n">
        <v>900</v>
      </c>
      <c r="D15" s="9" t="n">
        <v>0.05</v>
      </c>
      <c r="E15" s="14">
        <f>IF(ISNUMBER(C15),C15*(1+N(D15)),"")</f>
        <v/>
      </c>
      <c r="F15" s="13" t="n">
        <v>1000</v>
      </c>
      <c r="G15" s="13" t="n">
        <v>960</v>
      </c>
      <c r="H15" s="13" t="n">
        <v>35</v>
      </c>
      <c r="I15" s="14">
        <f>IF(ISNUMBER(C15),N(F15)-N(G15),"")</f>
        <v/>
      </c>
      <c r="J15" s="14">
        <f>IF(ISNUMBER(C15),N(H15)-I15,"")</f>
        <v/>
      </c>
      <c r="K15" s="15">
        <f>IF(ISNUMBER(C15),IF(E15&gt;0,N(G15)/E15,0),"")</f>
        <v/>
      </c>
      <c r="L15" s="14">
        <f>IF(ISNUMBER(C15),MAX(N(G15)-E15,0),"")</f>
        <v/>
      </c>
      <c r="M15" s="16" t="n">
        <v>14</v>
      </c>
      <c r="N15" s="17">
        <f>IF(ISNUMBER(C15),ROUND(L15*N(M15),2),"")</f>
        <v/>
      </c>
      <c r="O15" s="17">
        <f>IF(ISNUMBER(C15),ROUND(MAX(-J15-$D$5*N(F15),0)*N(M15),2),"")</f>
        <v/>
      </c>
      <c r="P15" s="18">
        <f>IF(ISNUMBER(C15),IF(AND(L15&gt;0,O15&gt;0),"زائد وعجز ✗",IF(L15&gt;0,"استهلاك زائد ⚠",IF(O15&gt;0,"عجز مخزون ⚠","سليم ✓"))),"")</f>
        <v/>
      </c>
    </row>
    <row r="16">
      <c r="A16" s="11" t="n"/>
      <c r="B16" s="12" t="n"/>
      <c r="C16" s="13" t="n"/>
      <c r="D16" s="9" t="n"/>
      <c r="E16" s="14">
        <f>IF(ISNUMBER(C16),C16*(1+N(D16)),"")</f>
        <v/>
      </c>
      <c r="F16" s="13" t="n"/>
      <c r="G16" s="13" t="n"/>
      <c r="H16" s="13" t="n"/>
      <c r="I16" s="14">
        <f>IF(ISNUMBER(C16),N(F16)-N(G16),"")</f>
        <v/>
      </c>
      <c r="J16" s="14">
        <f>IF(ISNUMBER(C16),N(H16)-I16,"")</f>
        <v/>
      </c>
      <c r="K16" s="15">
        <f>IF(ISNUMBER(C16),IF(E16&gt;0,N(G16)/E16,0),"")</f>
        <v/>
      </c>
      <c r="L16" s="14">
        <f>IF(ISNUMBER(C16),MAX(N(G16)-E16,0),"")</f>
        <v/>
      </c>
      <c r="M16" s="16" t="n"/>
      <c r="N16" s="17">
        <f>IF(ISNUMBER(C16),ROUND(L16*N(M16),2),"")</f>
        <v/>
      </c>
      <c r="O16" s="17">
        <f>IF(ISNUMBER(C16),ROUND(MAX(-J16-$D$5*N(F16),0)*N(M16),2),"")</f>
        <v/>
      </c>
      <c r="P16" s="18">
        <f>IF(ISNUMBER(C16),IF(AND(L16&gt;0,O16&gt;0),"زائد وعجز ✗",IF(L16&gt;0,"استهلاك زائد ⚠",IF(O16&gt;0,"عجز مخزون ⚠","سليم ✓"))),"")</f>
        <v/>
      </c>
    </row>
    <row r="17">
      <c r="A17" s="11" t="n"/>
      <c r="B17" s="12" t="n"/>
      <c r="C17" s="13" t="n"/>
      <c r="D17" s="9" t="n"/>
      <c r="E17" s="14">
        <f>IF(ISNUMBER(C17),C17*(1+N(D17)),"")</f>
        <v/>
      </c>
      <c r="F17" s="13" t="n"/>
      <c r="G17" s="13" t="n"/>
      <c r="H17" s="13" t="n"/>
      <c r="I17" s="14">
        <f>IF(ISNUMBER(C17),N(F17)-N(G17),"")</f>
        <v/>
      </c>
      <c r="J17" s="14">
        <f>IF(ISNUMBER(C17),N(H17)-I17,"")</f>
        <v/>
      </c>
      <c r="K17" s="15">
        <f>IF(ISNUMBER(C17),IF(E17&gt;0,N(G17)/E17,0),"")</f>
        <v/>
      </c>
      <c r="L17" s="14">
        <f>IF(ISNUMBER(C17),MAX(N(G17)-E17,0),"")</f>
        <v/>
      </c>
      <c r="M17" s="16" t="n"/>
      <c r="N17" s="17">
        <f>IF(ISNUMBER(C17),ROUND(L17*N(M17),2),"")</f>
        <v/>
      </c>
      <c r="O17" s="17">
        <f>IF(ISNUMBER(C17),ROUND(MAX(-J17-$D$5*N(F17),0)*N(M17),2),"")</f>
        <v/>
      </c>
      <c r="P17" s="18">
        <f>IF(ISNUMBER(C17),IF(AND(L17&gt;0,O17&gt;0),"زائد وعجز ✗",IF(L17&gt;0,"استهلاك زائد ⚠",IF(O17&gt;0,"عجز مخزون ⚠","سليم ✓"))),"")</f>
        <v/>
      </c>
    </row>
    <row r="18">
      <c r="A18" s="11" t="n"/>
      <c r="B18" s="12" t="n"/>
      <c r="C18" s="13" t="n"/>
      <c r="D18" s="9" t="n"/>
      <c r="E18" s="14">
        <f>IF(ISNUMBER(C18),C18*(1+N(D18)),"")</f>
        <v/>
      </c>
      <c r="F18" s="13" t="n"/>
      <c r="G18" s="13" t="n"/>
      <c r="H18" s="13" t="n"/>
      <c r="I18" s="14">
        <f>IF(ISNUMBER(C18),N(F18)-N(G18),"")</f>
        <v/>
      </c>
      <c r="J18" s="14">
        <f>IF(ISNUMBER(C18),N(H18)-I18,"")</f>
        <v/>
      </c>
      <c r="K18" s="15">
        <f>IF(ISNUMBER(C18),IF(E18&gt;0,N(G18)/E18,0),"")</f>
        <v/>
      </c>
      <c r="L18" s="14">
        <f>IF(ISNUMBER(C18),MAX(N(G18)-E18,0),"")</f>
        <v/>
      </c>
      <c r="M18" s="16" t="n"/>
      <c r="N18" s="17">
        <f>IF(ISNUMBER(C18),ROUND(L18*N(M18),2),"")</f>
        <v/>
      </c>
      <c r="O18" s="17">
        <f>IF(ISNUMBER(C18),ROUND(MAX(-J18-$D$5*N(F18),0)*N(M18),2),"")</f>
        <v/>
      </c>
      <c r="P18" s="18">
        <f>IF(ISNUMBER(C18),IF(AND(L18&gt;0,O18&gt;0),"زائد وعجز ✗",IF(L18&gt;0,"استهلاك زائد ⚠",IF(O18&gt;0,"عجز مخزون ⚠","سليم ✓"))),"")</f>
        <v/>
      </c>
    </row>
    <row r="19">
      <c r="A19" s="11" t="n"/>
      <c r="B19" s="12" t="n"/>
      <c r="C19" s="13" t="n"/>
      <c r="D19" s="9" t="n"/>
      <c r="E19" s="14">
        <f>IF(ISNUMBER(C19),C19*(1+N(D19)),"")</f>
        <v/>
      </c>
      <c r="F19" s="13" t="n"/>
      <c r="G19" s="13" t="n"/>
      <c r="H19" s="13" t="n"/>
      <c r="I19" s="14">
        <f>IF(ISNUMBER(C19),N(F19)-N(G19),"")</f>
        <v/>
      </c>
      <c r="J19" s="14">
        <f>IF(ISNUMBER(C19),N(H19)-I19,"")</f>
        <v/>
      </c>
      <c r="K19" s="15">
        <f>IF(ISNUMBER(C19),IF(E19&gt;0,N(G19)/E19,0),"")</f>
        <v/>
      </c>
      <c r="L19" s="14">
        <f>IF(ISNUMBER(C19),MAX(N(G19)-E19,0),"")</f>
        <v/>
      </c>
      <c r="M19" s="16" t="n"/>
      <c r="N19" s="17">
        <f>IF(ISNUMBER(C19),ROUND(L19*N(M19),2),"")</f>
        <v/>
      </c>
      <c r="O19" s="17">
        <f>IF(ISNUMBER(C19),ROUND(MAX(-J19-$D$5*N(F19),0)*N(M19),2),"")</f>
        <v/>
      </c>
      <c r="P19" s="18">
        <f>IF(ISNUMBER(C19),IF(AND(L19&gt;0,O19&gt;0),"زائد وعجز ✗",IF(L19&gt;0,"استهلاك زائد ⚠",IF(O19&gt;0,"عجز مخزون ⚠","سليم ✓"))),"")</f>
        <v/>
      </c>
    </row>
    <row r="20">
      <c r="A20" s="11" t="n"/>
      <c r="B20" s="12" t="n"/>
      <c r="C20" s="13" t="n"/>
      <c r="D20" s="9" t="n"/>
      <c r="E20" s="14">
        <f>IF(ISNUMBER(C20),C20*(1+N(D20)),"")</f>
        <v/>
      </c>
      <c r="F20" s="13" t="n"/>
      <c r="G20" s="13" t="n"/>
      <c r="H20" s="13" t="n"/>
      <c r="I20" s="14">
        <f>IF(ISNUMBER(C20),N(F20)-N(G20),"")</f>
        <v/>
      </c>
      <c r="J20" s="14">
        <f>IF(ISNUMBER(C20),N(H20)-I20,"")</f>
        <v/>
      </c>
      <c r="K20" s="15">
        <f>IF(ISNUMBER(C20),IF(E20&gt;0,N(G20)/E20,0),"")</f>
        <v/>
      </c>
      <c r="L20" s="14">
        <f>IF(ISNUMBER(C20),MAX(N(G20)-E20,0),"")</f>
        <v/>
      </c>
      <c r="M20" s="16" t="n"/>
      <c r="N20" s="17">
        <f>IF(ISNUMBER(C20),ROUND(L20*N(M20),2),"")</f>
        <v/>
      </c>
      <c r="O20" s="17">
        <f>IF(ISNUMBER(C20),ROUND(MAX(-J20-$D$5*N(F20),0)*N(M20),2),"")</f>
        <v/>
      </c>
      <c r="P20" s="18">
        <f>IF(ISNUMBER(C20),IF(AND(L20&gt;0,O20&gt;0),"زائد وعجز ✗",IF(L20&gt;0,"استهلاك زائد ⚠",IF(O20&gt;0,"عجز مخزون ⚠","سليم ✓"))),"")</f>
        <v/>
      </c>
    </row>
    <row r="21">
      <c r="A21" s="11" t="n"/>
      <c r="B21" s="12" t="n"/>
      <c r="C21" s="13" t="n"/>
      <c r="D21" s="9" t="n"/>
      <c r="E21" s="14">
        <f>IF(ISNUMBER(C21),C21*(1+N(D21)),"")</f>
        <v/>
      </c>
      <c r="F21" s="13" t="n"/>
      <c r="G21" s="13" t="n"/>
      <c r="H21" s="13" t="n"/>
      <c r="I21" s="14">
        <f>IF(ISNUMBER(C21),N(F21)-N(G21),"")</f>
        <v/>
      </c>
      <c r="J21" s="14">
        <f>IF(ISNUMBER(C21),N(H21)-I21,"")</f>
        <v/>
      </c>
      <c r="K21" s="15">
        <f>IF(ISNUMBER(C21),IF(E21&gt;0,N(G21)/E21,0),"")</f>
        <v/>
      </c>
      <c r="L21" s="14">
        <f>IF(ISNUMBER(C21),MAX(N(G21)-E21,0),"")</f>
        <v/>
      </c>
      <c r="M21" s="16" t="n"/>
      <c r="N21" s="17">
        <f>IF(ISNUMBER(C21),ROUND(L21*N(M21),2),"")</f>
        <v/>
      </c>
      <c r="O21" s="17">
        <f>IF(ISNUMBER(C21),ROUND(MAX(-J21-$D$5*N(F21),0)*N(M21),2),"")</f>
        <v/>
      </c>
      <c r="P21" s="18">
        <f>IF(ISNUMBER(C21),IF(AND(L21&gt;0,O21&gt;0),"زائد وعجز ✗",IF(L21&gt;0,"استهلاك زائد ⚠",IF(O21&gt;0,"عجز مخزون ⚠","سليم ✓"))),"")</f>
        <v/>
      </c>
    </row>
    <row r="22">
      <c r="A22" s="11" t="n"/>
      <c r="B22" s="12" t="n"/>
      <c r="C22" s="13" t="n"/>
      <c r="D22" s="9" t="n"/>
      <c r="E22" s="14">
        <f>IF(ISNUMBER(C22),C22*(1+N(D22)),"")</f>
        <v/>
      </c>
      <c r="F22" s="13" t="n"/>
      <c r="G22" s="13" t="n"/>
      <c r="H22" s="13" t="n"/>
      <c r="I22" s="14">
        <f>IF(ISNUMBER(C22),N(F22)-N(G22),"")</f>
        <v/>
      </c>
      <c r="J22" s="14">
        <f>IF(ISNUMBER(C22),N(H22)-I22,"")</f>
        <v/>
      </c>
      <c r="K22" s="15">
        <f>IF(ISNUMBER(C22),IF(E22&gt;0,N(G22)/E22,0),"")</f>
        <v/>
      </c>
      <c r="L22" s="14">
        <f>IF(ISNUMBER(C22),MAX(N(G22)-E22,0),"")</f>
        <v/>
      </c>
      <c r="M22" s="16" t="n"/>
      <c r="N22" s="17">
        <f>IF(ISNUMBER(C22),ROUND(L22*N(M22),2),"")</f>
        <v/>
      </c>
      <c r="O22" s="17">
        <f>IF(ISNUMBER(C22),ROUND(MAX(-J22-$D$5*N(F22),0)*N(M22),2),"")</f>
        <v/>
      </c>
      <c r="P22" s="18">
        <f>IF(ISNUMBER(C22),IF(AND(L22&gt;0,O22&gt;0),"زائد وعجز ✗",IF(L22&gt;0,"استهلاك زائد ⚠",IF(O22&gt;0,"عجز مخزون ⚠","سليم ✓"))),"")</f>
        <v/>
      </c>
    </row>
    <row r="23">
      <c r="A23" s="11" t="n"/>
      <c r="B23" s="12" t="n"/>
      <c r="C23" s="13" t="n"/>
      <c r="D23" s="9" t="n"/>
      <c r="E23" s="14">
        <f>IF(ISNUMBER(C23),C23*(1+N(D23)),"")</f>
        <v/>
      </c>
      <c r="F23" s="13" t="n"/>
      <c r="G23" s="13" t="n"/>
      <c r="H23" s="13" t="n"/>
      <c r="I23" s="14">
        <f>IF(ISNUMBER(C23),N(F23)-N(G23),"")</f>
        <v/>
      </c>
      <c r="J23" s="14">
        <f>IF(ISNUMBER(C23),N(H23)-I23,"")</f>
        <v/>
      </c>
      <c r="K23" s="15">
        <f>IF(ISNUMBER(C23),IF(E23&gt;0,N(G23)/E23,0),"")</f>
        <v/>
      </c>
      <c r="L23" s="14">
        <f>IF(ISNUMBER(C23),MAX(N(G23)-E23,0),"")</f>
        <v/>
      </c>
      <c r="M23" s="16" t="n"/>
      <c r="N23" s="17">
        <f>IF(ISNUMBER(C23),ROUND(L23*N(M23),2),"")</f>
        <v/>
      </c>
      <c r="O23" s="17">
        <f>IF(ISNUMBER(C23),ROUND(MAX(-J23-$D$5*N(F23),0)*N(M23),2),"")</f>
        <v/>
      </c>
      <c r="P23" s="18">
        <f>IF(ISNUMBER(C23),IF(AND(L23&gt;0,O23&gt;0),"زائد وعجز ✗",IF(L23&gt;0,"استهلاك زائد ⚠",IF(O23&gt;0,"عجز مخزون ⚠","سليم ✓"))),"")</f>
        <v/>
      </c>
    </row>
    <row r="24">
      <c r="A24" s="11" t="n"/>
      <c r="B24" s="12" t="n"/>
      <c r="C24" s="13" t="n"/>
      <c r="D24" s="9" t="n"/>
      <c r="E24" s="14">
        <f>IF(ISNUMBER(C24),C24*(1+N(D24)),"")</f>
        <v/>
      </c>
      <c r="F24" s="13" t="n"/>
      <c r="G24" s="13" t="n"/>
      <c r="H24" s="13" t="n"/>
      <c r="I24" s="14">
        <f>IF(ISNUMBER(C24),N(F24)-N(G24),"")</f>
        <v/>
      </c>
      <c r="J24" s="14">
        <f>IF(ISNUMBER(C24),N(H24)-I24,"")</f>
        <v/>
      </c>
      <c r="K24" s="15">
        <f>IF(ISNUMBER(C24),IF(E24&gt;0,N(G24)/E24,0),"")</f>
        <v/>
      </c>
      <c r="L24" s="14">
        <f>IF(ISNUMBER(C24),MAX(N(G24)-E24,0),"")</f>
        <v/>
      </c>
      <c r="M24" s="16" t="n"/>
      <c r="N24" s="17">
        <f>IF(ISNUMBER(C24),ROUND(L24*N(M24),2),"")</f>
        <v/>
      </c>
      <c r="O24" s="17">
        <f>IF(ISNUMBER(C24),ROUND(MAX(-J24-$D$5*N(F24),0)*N(M24),2),"")</f>
        <v/>
      </c>
      <c r="P24" s="18">
        <f>IF(ISNUMBER(C24),IF(AND(L24&gt;0,O24&gt;0),"زائد وعجز ✗",IF(L24&gt;0,"استهلاك زائد ⚠",IF(O24&gt;0,"عجز مخزون ⚠","سليم ✓"))),"")</f>
        <v/>
      </c>
    </row>
    <row r="25">
      <c r="A25" s="11" t="n"/>
      <c r="B25" s="12" t="n"/>
      <c r="C25" s="13" t="n"/>
      <c r="D25" s="9" t="n"/>
      <c r="E25" s="14">
        <f>IF(ISNUMBER(C25),C25*(1+N(D25)),"")</f>
        <v/>
      </c>
      <c r="F25" s="13" t="n"/>
      <c r="G25" s="13" t="n"/>
      <c r="H25" s="13" t="n"/>
      <c r="I25" s="14">
        <f>IF(ISNUMBER(C25),N(F25)-N(G25),"")</f>
        <v/>
      </c>
      <c r="J25" s="14">
        <f>IF(ISNUMBER(C25),N(H25)-I25,"")</f>
        <v/>
      </c>
      <c r="K25" s="15">
        <f>IF(ISNUMBER(C25),IF(E25&gt;0,N(G25)/E25,0),"")</f>
        <v/>
      </c>
      <c r="L25" s="14">
        <f>IF(ISNUMBER(C25),MAX(N(G25)-E25,0),"")</f>
        <v/>
      </c>
      <c r="M25" s="16" t="n"/>
      <c r="N25" s="17">
        <f>IF(ISNUMBER(C25),ROUND(L25*N(M25),2),"")</f>
        <v/>
      </c>
      <c r="O25" s="17">
        <f>IF(ISNUMBER(C25),ROUND(MAX(-J25-$D$5*N(F25),0)*N(M25),2),"")</f>
        <v/>
      </c>
      <c r="P25" s="18">
        <f>IF(ISNUMBER(C25),IF(AND(L25&gt;0,O25&gt;0),"زائد وعجز ✗",IF(L25&gt;0,"استهلاك زائد ⚠",IF(O25&gt;0,"عجز مخزون ⚠","سليم ✓"))),"")</f>
        <v/>
      </c>
    </row>
    <row r="26">
      <c r="A26" s="11" t="n"/>
      <c r="B26" s="12" t="n"/>
      <c r="C26" s="13" t="n"/>
      <c r="D26" s="9" t="n"/>
      <c r="E26" s="14">
        <f>IF(ISNUMBER(C26),C26*(1+N(D26)),"")</f>
        <v/>
      </c>
      <c r="F26" s="13" t="n"/>
      <c r="G26" s="13" t="n"/>
      <c r="H26" s="13" t="n"/>
      <c r="I26" s="14">
        <f>IF(ISNUMBER(C26),N(F26)-N(G26),"")</f>
        <v/>
      </c>
      <c r="J26" s="14">
        <f>IF(ISNUMBER(C26),N(H26)-I26,"")</f>
        <v/>
      </c>
      <c r="K26" s="15">
        <f>IF(ISNUMBER(C26),IF(E26&gt;0,N(G26)/E26,0),"")</f>
        <v/>
      </c>
      <c r="L26" s="14">
        <f>IF(ISNUMBER(C26),MAX(N(G26)-E26,0),"")</f>
        <v/>
      </c>
      <c r="M26" s="16" t="n"/>
      <c r="N26" s="17">
        <f>IF(ISNUMBER(C26),ROUND(L26*N(M26),2),"")</f>
        <v/>
      </c>
      <c r="O26" s="17">
        <f>IF(ISNUMBER(C26),ROUND(MAX(-J26-$D$5*N(F26),0)*N(M26),2),"")</f>
        <v/>
      </c>
      <c r="P26" s="18">
        <f>IF(ISNUMBER(C26),IF(AND(L26&gt;0,O26&gt;0),"زائد وعجز ✗",IF(L26&gt;0,"استهلاك زائد ⚠",IF(O26&gt;0,"عجز مخزون ⚠","سليم ✓"))),"")</f>
        <v/>
      </c>
    </row>
    <row r="27">
      <c r="A27" s="11" t="n"/>
      <c r="B27" s="12" t="n"/>
      <c r="C27" s="13" t="n"/>
      <c r="D27" s="9" t="n"/>
      <c r="E27" s="14">
        <f>IF(ISNUMBER(C27),C27*(1+N(D27)),"")</f>
        <v/>
      </c>
      <c r="F27" s="13" t="n"/>
      <c r="G27" s="13" t="n"/>
      <c r="H27" s="13" t="n"/>
      <c r="I27" s="14">
        <f>IF(ISNUMBER(C27),N(F27)-N(G27),"")</f>
        <v/>
      </c>
      <c r="J27" s="14">
        <f>IF(ISNUMBER(C27),N(H27)-I27,"")</f>
        <v/>
      </c>
      <c r="K27" s="15">
        <f>IF(ISNUMBER(C27),IF(E27&gt;0,N(G27)/E27,0),"")</f>
        <v/>
      </c>
      <c r="L27" s="14">
        <f>IF(ISNUMBER(C27),MAX(N(G27)-E27,0),"")</f>
        <v/>
      </c>
      <c r="M27" s="16" t="n"/>
      <c r="N27" s="17">
        <f>IF(ISNUMBER(C27),ROUND(L27*N(M27),2),"")</f>
        <v/>
      </c>
      <c r="O27" s="17">
        <f>IF(ISNUMBER(C27),ROUND(MAX(-J27-$D$5*N(F27),0)*N(M27),2),"")</f>
        <v/>
      </c>
      <c r="P27" s="18">
        <f>IF(ISNUMBER(C27),IF(AND(L27&gt;0,O27&gt;0),"زائد وعجز ✗",IF(L27&gt;0,"استهلاك زائد ⚠",IF(O27&gt;0,"عجز مخزون ⚠","سليم ✓"))),"")</f>
        <v/>
      </c>
    </row>
    <row r="28">
      <c r="A28" s="11" t="n"/>
      <c r="B28" s="12" t="n"/>
      <c r="C28" s="13" t="n"/>
      <c r="D28" s="9" t="n"/>
      <c r="E28" s="14">
        <f>IF(ISNUMBER(C28),C28*(1+N(D28)),"")</f>
        <v/>
      </c>
      <c r="F28" s="13" t="n"/>
      <c r="G28" s="13" t="n"/>
      <c r="H28" s="13" t="n"/>
      <c r="I28" s="14">
        <f>IF(ISNUMBER(C28),N(F28)-N(G28),"")</f>
        <v/>
      </c>
      <c r="J28" s="14">
        <f>IF(ISNUMBER(C28),N(H28)-I28,"")</f>
        <v/>
      </c>
      <c r="K28" s="15">
        <f>IF(ISNUMBER(C28),IF(E28&gt;0,N(G28)/E28,0),"")</f>
        <v/>
      </c>
      <c r="L28" s="14">
        <f>IF(ISNUMBER(C28),MAX(N(G28)-E28,0),"")</f>
        <v/>
      </c>
      <c r="M28" s="16" t="n"/>
      <c r="N28" s="17">
        <f>IF(ISNUMBER(C28),ROUND(L28*N(M28),2),"")</f>
        <v/>
      </c>
      <c r="O28" s="17">
        <f>IF(ISNUMBER(C28),ROUND(MAX(-J28-$D$5*N(F28),0)*N(M28),2),"")</f>
        <v/>
      </c>
      <c r="P28" s="18">
        <f>IF(ISNUMBER(C28),IF(AND(L28&gt;0,O28&gt;0),"زائد وعجز ✗",IF(L28&gt;0,"استهلاك زائد ⚠",IF(O28&gt;0,"عجز مخزون ⚠","سليم ✓"))),"")</f>
        <v/>
      </c>
    </row>
    <row r="29">
      <c r="A29" s="19" t="inlineStr">
        <is>
          <t>الإجمالي</t>
        </is>
      </c>
      <c r="B29" s="20" t="inlineStr"/>
      <c r="C29" s="20" t="inlineStr"/>
      <c r="D29" s="20" t="inlineStr"/>
      <c r="E29" s="20" t="inlineStr"/>
      <c r="F29" s="20" t="inlineStr"/>
      <c r="G29" s="20" t="inlineStr"/>
      <c r="H29" s="20" t="inlineStr"/>
      <c r="I29" s="20" t="inlineStr"/>
      <c r="J29" s="20" t="inlineStr"/>
      <c r="K29" s="20" t="inlineStr"/>
      <c r="L29" s="20" t="inlineStr"/>
      <c r="M29" s="20" t="inlineStr"/>
      <c r="N29" s="21">
        <f>SUM(N9:N28)</f>
        <v/>
      </c>
      <c r="O29" s="21">
        <f>SUM(O9:O28)</f>
        <v/>
      </c>
      <c r="P29" s="21">
        <f>N29+O29</f>
        <v/>
      </c>
    </row>
    <row r="30"/>
    <row r="31" ht="28" customHeight="1">
      <c r="A31" s="22" t="inlineStr">
        <is>
          <t>إجمالي P = قيمة التجاوز + قيمة العجز. المخزون المتوقع = الوارد − المصروف. فرق المخزون = الفعلي − المتوقع (السالب عجز).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6">
    <mergeCell ref="A5:C5"/>
    <mergeCell ref="A1:P1"/>
    <mergeCell ref="A4:D4"/>
    <mergeCell ref="A31:P31"/>
    <mergeCell ref="A7:P7"/>
    <mergeCell ref="A2:P2"/>
  </mergeCells>
  <conditionalFormatting sqref="P9:P28">
    <cfRule type="expression" priority="1" dxfId="0">
      <formula>ISNUMBER(SEARCH("⚠",$P9))</formula>
    </cfRule>
    <cfRule type="expression" priority="2" dxfId="1">
      <formula>ISNUMBER(SEARCH("✗",$P9))</formula>
    </cfRule>
  </conditionalFormatting>
  <dataValidations count="5">
    <dataValidation sqref="D5" showDropDown="0" showInputMessage="0" showErrorMessage="1" allowBlank="1" errorTitle="Sheetaky" error="أدخل رقمًا بين 0 و 1" type="decimal" operator="between">
      <formula1>0</formula1>
      <formula2>1</formula2>
    </dataValidation>
    <dataValidation sqref="C9:C28" showDropDown="0" showInputMessage="0" showErrorMessage="1" allowBlank="1" errorTitle="Sheetaky" error="أدخل رقمًا بين 0 و 1000000000000.0" type="decimal" operator="between">
      <formula1>0</formula1>
      <formula2>1000000000000.0</formula2>
    </dataValidation>
    <dataValidation sqref="D9:D28" showDropDown="0" showInputMessage="0" showErrorMessage="1" allowBlank="1" errorTitle="Sheetaky" error="أدخل رقمًا بين 0 و 1" type="decimal" operator="between">
      <formula1>0</formula1>
      <formula2>1</formula2>
    </dataValidation>
    <dataValidation sqref="F9:H28" showDropDown="0" showInputMessage="0" showErrorMessage="1" allowBlank="1" errorTitle="Sheetaky" error="أدخل رقمًا بين 0 و 1000000000000.0" type="decimal" operator="between">
      <formula1>0</formula1>
      <formula2>1000000000000.0</formula2>
    </dataValidation>
    <dataValidation sqref="M9:M28" showDropDown="0" showInputMessage="0" showErrorMessage="1" allowBlank="1" errorTitle="Sheetaky" error="أدخل رقمًا بين 0 و 1000000000000.0" type="decimal" operator="between">
      <formula1>0</formula1>
      <formula2>1000000000000.0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8A317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مطابقة المواد: المصروف مقابل المسموح والمخزون الفعلي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3"/>
    <row r="4" ht="22" customHeight="1">
      <c r="A4" s="5" t="inlineStr">
        <is>
          <t>ما هذا الشيت؟</t>
        </is>
      </c>
      <c r="B4" s="6" t="n"/>
    </row>
    <row r="5" ht="45" customHeight="1">
      <c r="A5" s="23" t="inlineStr">
        <is>
          <t>يطابق الشيت المواد الرئيسية في الموقع: يقارن الكمية المصروفة بالكمية النظرية من الرسومات مضافًا إليها هدر مسموح، ويقارن المخزون الفعلي بالمتوقع (الوارد − المصروف)، فيكشف الاستهلاك الزائد وعجز المخزون ويقدّر قيمة كل منهما.</t>
        </is>
      </c>
    </row>
    <row r="6"/>
    <row r="7" ht="22" customHeight="1">
      <c r="A7" s="5" t="inlineStr">
        <is>
          <t>خطوات الاستخدام</t>
        </is>
      </c>
      <c r="B7" s="6" t="n"/>
    </row>
    <row r="8" ht="30" customHeight="1">
      <c r="A8" s="24" t="n">
        <v>1</v>
      </c>
      <c r="B8" s="23" t="inlineStr">
        <is>
          <t>اكتب لكل مادة الكمية النظرية للأعمال المنفذة حتى تاريخه من الرسومات أو جدول الكميات، ونسبة الهدر المسموح.</t>
        </is>
      </c>
    </row>
    <row r="9" ht="20" customHeight="1">
      <c r="A9" s="24" t="n">
        <v>2</v>
      </c>
      <c r="B9" s="23" t="inlineStr">
        <is>
          <t>اكتب الوارد والمصروف والمخزون الفعلي من الجرد.</t>
        </is>
      </c>
    </row>
    <row r="10" ht="20" customHeight="1">
      <c r="A10" s="24" t="n">
        <v>3</v>
      </c>
      <c r="B10" s="23" t="inlineStr">
        <is>
          <t>راجع عمود الحالة: الأصفر استهلاك زائد أو عجز مخزون، والأحمر الاثنان معًا.</t>
        </is>
      </c>
    </row>
    <row r="11" ht="20" customHeight="1">
      <c r="A11" s="24" t="n">
        <v>4</v>
      </c>
      <c r="B11" s="23" t="inlineStr">
        <is>
          <t>كرّر المطابقة شهريًا واربطها بمستخلص كل شهر.</t>
        </is>
      </c>
    </row>
    <row r="12"/>
    <row r="13" ht="22" customHeight="1">
      <c r="A13" s="5" t="inlineStr">
        <is>
          <t>دليل الألوان</t>
        </is>
      </c>
      <c r="B13" s="6" t="n"/>
    </row>
    <row r="14">
      <c r="A14" s="11" t="inlineStr"/>
      <c r="B14" s="23" t="inlineStr">
        <is>
          <t>خلية إدخال: اكتب أو اختر قيمتك هنا (خط أزرق على خلفية صفراء).</t>
        </is>
      </c>
    </row>
    <row r="15">
      <c r="A15" s="25" t="inlineStr"/>
      <c r="B15" s="23" t="inlineStr">
        <is>
          <t>خلية محسوبة: معادلة تلقائية، محمية من المسح بالخطأ.</t>
        </is>
      </c>
    </row>
    <row r="16">
      <c r="A16" s="26" t="inlineStr"/>
      <c r="B16" s="23" t="inlineStr">
        <is>
          <t>عناوين الجداول والأقسام.</t>
        </is>
      </c>
    </row>
    <row r="17"/>
    <row r="18" ht="22" customHeight="1">
      <c r="A18" s="5" t="inlineStr">
        <is>
          <t>ملاحظات مهمة</t>
        </is>
      </c>
      <c r="B18" s="6" t="n"/>
    </row>
    <row r="19" ht="20" customHeight="1">
      <c r="A19" s="27" t="inlineStr">
        <is>
          <t>•</t>
        </is>
      </c>
      <c r="B19" s="28" t="inlineStr">
        <is>
          <t>الكمية النظرية يجب أن تخص الأعمال المنفذة فعلًا حتى تاريخ الجرد، لا إجمالي المشروع.</t>
        </is>
      </c>
    </row>
    <row r="20" ht="20" customHeight="1">
      <c r="A20" s="27" t="inlineStr">
        <is>
          <t>•</t>
        </is>
      </c>
      <c r="B20" s="28" t="inlineStr">
        <is>
          <t>نسب الهدر المسموح تختلف بين المواد ومن مشروع لآخر؛ اعتمد ما في مواصفات مشروعك أو خبرة شركتك.</t>
        </is>
      </c>
    </row>
    <row r="21" ht="20" customHeight="1">
      <c r="A21" s="27" t="inlineStr">
        <is>
          <t>•</t>
        </is>
      </c>
      <c r="B21" s="28" t="inlineStr">
        <is>
          <t>عجز المخزون قد يكون سرقة أو خطأ تسجيل؛ ابدأ بمراجعة سندات الصرف والاستلام.</t>
        </is>
      </c>
    </row>
    <row r="22" ht="20" customHeight="1">
      <c r="A22" s="27" t="inlineStr">
        <is>
          <t>•</t>
        </is>
      </c>
      <c r="B22" s="28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27" t="inlineStr">
        <is>
          <t>•</t>
        </is>
      </c>
      <c r="B23" s="28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27" t="inlineStr">
        <is>
          <t>•</t>
        </is>
      </c>
      <c r="B24" s="28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MREC</dc:title>
  <dcterms:created xmlns:dcterms="http://purl.org/dc/terms/" xmlns:xsi="http://www.w3.org/2001/XMLSchema-instance" xsi:type="dcterms:W3CDTF">2026-10-23T01:12:46Z</dcterms:created>
  <dcterms:modified xmlns:dcterms="http://purl.org/dc/terms/" xmlns:xsi="http://www.w3.org/2001/XMLSchema-instance" xsi:type="dcterms:W3CDTF">2026-10-23T01:12:46Z</dcterms:modified>
</cp:coreProperties>
</file>