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ضبط الميزاني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#,##0.0"/>
    <numFmt numFmtId="167" formatCode="0.0;[Red]-0.0"/>
    <numFmt numFmtId="168" formatCode="0.0;-0.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2322F"/>
      <sz val="10"/>
    </font>
    <font>
      <name val="Calibri"/>
      <b val="1"/>
      <color rgb="00115E59"/>
      <sz val="11"/>
    </font>
    <font>
      <name val="Calibri"/>
      <b val="1"/>
      <color rgb="0012322F"/>
      <sz val="10"/>
    </font>
    <font>
      <name val="Calibri"/>
      <color rgb="001F4FB5"/>
      <sz val="10"/>
    </font>
    <font>
      <name val="Calibri"/>
      <b val="1"/>
      <color rgb="00FFFFFF"/>
      <sz val="9"/>
    </font>
    <font>
      <name val="Calibri"/>
      <b val="1"/>
      <color rgb="00F59E0B"/>
      <sz val="18"/>
    </font>
    <font>
      <name val="Calibri"/>
      <b val="1"/>
      <color rgb="0055736F"/>
      <sz val="9"/>
    </font>
    <font>
      <name val="Calibri"/>
      <b val="1"/>
      <color rgb="000F766E"/>
      <sz val="18"/>
    </font>
    <font>
      <name val="Calibri"/>
      <b val="1"/>
      <color rgb="00F59E0B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15E59"/>
      </patternFill>
    </fill>
    <fill>
      <patternFill patternType="solid">
        <fgColor rgb="00D5EEEA"/>
      </patternFill>
    </fill>
    <fill>
      <patternFill patternType="solid">
        <fgColor rgb="00FEF3C7"/>
      </patternFill>
    </fill>
    <fill>
      <patternFill patternType="solid">
        <fgColor rgb="00DDF3EF"/>
      </patternFill>
    </fill>
  </fills>
  <borders count="7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  <border>
      <left/>
      <right/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 style="thin">
        <color rgb="00A7D5CE"/>
      </bottom>
      <diagonal/>
    </border>
    <border>
      <top style="medium">
        <color rgb="00F59E0B"/>
      </top>
    </border>
    <border/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5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8" fillId="3" borderId="5" applyAlignment="1" pivotButton="0" quotePrefix="0" xfId="0">
      <alignment horizontal="center" vertical="center" wrapText="1" readingOrder="2"/>
    </xf>
    <xf numFmtId="0" fontId="0" fillId="3" borderId="5" pivotButton="0" quotePrefix="0" xfId="0"/>
    <xf numFmtId="0" fontId="10" fillId="4" borderId="5" applyAlignment="1" pivotButton="0" quotePrefix="0" xfId="0">
      <alignment horizontal="center" vertical="center" wrapText="1" readingOrder="2"/>
    </xf>
    <xf numFmtId="0" fontId="0" fillId="4" borderId="5" pivotButton="0" quotePrefix="0" xfId="0"/>
    <xf numFmtId="0" fontId="3" fillId="2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164" fontId="7" fillId="5" borderId="1" applyAlignment="1" applyProtection="1" pivotButton="0" quotePrefix="0" xfId="0">
      <alignment horizontal="center" vertical="center" wrapText="1" readingOrder="2"/>
      <protection locked="0" hidden="0"/>
    </xf>
    <xf numFmtId="168" fontId="9" fillId="2" borderId="6" applyAlignment="1" pivotButton="0" quotePrefix="0" xfId="0">
      <alignment horizontal="center" vertical="center" wrapText="1" readingOrder="2"/>
    </xf>
    <xf numFmtId="0" fontId="0" fillId="2" borderId="6" pivotButton="0" quotePrefix="0" xfId="0"/>
    <xf numFmtId="165" fontId="11" fillId="6" borderId="6" applyAlignment="1" pivotButton="0" quotePrefix="0" xfId="0">
      <alignment horizontal="center" vertical="center" wrapText="1" readingOrder="2"/>
    </xf>
    <xf numFmtId="0" fontId="0" fillId="6" borderId="6" pivotButton="0" quotePrefix="0" xfId="0"/>
    <xf numFmtId="0" fontId="4" fillId="0" borderId="1" applyAlignment="1" pivotButton="0" quotePrefix="0" xfId="0">
      <alignment horizontal="center" vertical="center" wrapText="1" readingOrder="2"/>
    </xf>
    <xf numFmtId="1" fontId="4" fillId="0" borderId="1" applyAlignment="1" pivotButton="0" quotePrefix="0" xfId="0">
      <alignment horizontal="center" vertical="center" wrapText="1" readingOrder="2"/>
    </xf>
    <xf numFmtId="0" fontId="7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6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1" fontId="7" fillId="5" borderId="1" applyAlignment="1" applyProtection="1" pivotButton="0" quotePrefix="0" xfId="0">
      <alignment horizontal="center" vertical="center" wrapText="1" readingOrder="2"/>
      <protection locked="0" hidden="0"/>
    </xf>
    <xf numFmtId="165" fontId="7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6" borderId="1" applyAlignment="1" pivotButton="0" quotePrefix="0" xfId="0">
      <alignment horizontal="center" vertical="center" wrapText="1" readingOrder="2"/>
    </xf>
    <xf numFmtId="164" fontId="4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167" fontId="6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2" fontId="4" fillId="6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3" fillId="2" borderId="1" applyAlignment="1" pivotButton="0" quotePrefix="0" xfId="0">
      <alignment horizontal="right" vertical="center" wrapText="1" readingOrder="2"/>
    </xf>
    <xf numFmtId="0" fontId="7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6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4">
    <dxf>
      <font>
        <name val="Calibri"/>
        <b val="1"/>
        <color rgb="0012322F"/>
      </font>
      <fill>
        <patternFill patternType="solid">
          <fgColor rgb="00B7E1A1"/>
        </patternFill>
      </fill>
    </dxf>
    <dxf>
      <font>
        <name val="Calibri"/>
        <b val="1"/>
        <color rgb="0012322F"/>
      </font>
      <fill>
        <patternFill patternType="solid">
          <fgColor rgb="00F4C7C3"/>
        </patternFill>
      </fill>
    </dxf>
    <dxf>
      <font>
        <name val="Calibri"/>
        <color rgb="0012322F"/>
      </font>
      <fill>
        <patternFill patternType="solid">
          <fgColor rgb="00F4C7C3"/>
        </patternFill>
      </fill>
    </dxf>
    <dxf>
      <font>
        <name val="Calibri"/>
        <color rgb="0012322F"/>
      </font>
      <fill>
        <patternFill patternType="solid">
          <fgColor rgb="00B7E1A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القطاع بعد الضبط: المنسوب لكل نقطة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'ضبط الميزانية'!$B$12:$B$21</f>
            </numRef>
          </cat>
          <val>
            <numRef>
              <f>'ضبط الميزانية'!$I$12:$I$21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'ضبط الميزانية'!$B$12:$B$21</f>
            </numRef>
          </cat>
          <val>
            <numRef>
              <f>'ضبط الميزانية'!$J$12:$J$21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23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N51"/>
  <sheetViews>
    <sheetView showGridLines="0" rightToLeft="1" zoomScale="10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13" customWidth="1" min="10" max="10"/>
    <col width="3" customWidth="1" min="11" max="11"/>
    <col width="24" customWidth="1" min="12" max="12"/>
    <col width="12" customWidth="1" min="13" max="13"/>
    <col width="12" customWidth="1" min="14" max="14"/>
  </cols>
  <sheetData>
    <row r="1" ht="36" customHeight="1">
      <c r="A1" s="1" t="inlineStr">
        <is>
          <t>ضبط خط الميزانية بين نقطتين معلومتين: الخطأ المسموح وتوزيع التصحيح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8" customHeight="1">
      <c r="A2" s="3" t="inlineStr">
        <is>
          <t>أدخل قراءات الخلفية والوسطية والأمامية والمسافات فيحسب الشيت المناسيب وخطأ الإقفال والخطأ المسموح ويوزع التصحيح تناسبيًا على المسافة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18" customHeight="1">
      <c r="A4" s="5" t="inlineStr">
        <is>
          <t>بيانات الخط</t>
        </is>
      </c>
      <c r="B4" s="6" t="n"/>
      <c r="C4" s="6" t="n"/>
      <c r="D4" s="6" t="n"/>
      <c r="E4" s="6" t="n"/>
      <c r="F4" s="7" t="inlineStr">
        <is>
          <t>خطأ الإقفال (مم)</t>
        </is>
      </c>
      <c r="G4" s="8" t="n"/>
      <c r="H4" s="8" t="n"/>
      <c r="I4" s="9" t="inlineStr">
        <is>
          <t>الخطأ المسموح (مم)</t>
        </is>
      </c>
      <c r="J4" s="10" t="n"/>
      <c r="L4" s="11" t="inlineStr">
        <is>
          <t>رتبة الميزانية</t>
        </is>
      </c>
      <c r="M4" s="11" t="inlineStr">
        <is>
          <t>الثابت c (مم)</t>
        </is>
      </c>
    </row>
    <row r="5" ht="34" customHeight="1">
      <c r="A5" s="12" t="inlineStr">
        <is>
          <t>منسوب نقطة البداية (م)</t>
        </is>
      </c>
      <c r="D5" s="13" t="n">
        <v>100</v>
      </c>
      <c r="F5" s="14">
        <f>$M$18</f>
        <v/>
      </c>
      <c r="G5" s="15" t="n"/>
      <c r="H5" s="15" t="n"/>
      <c r="I5" s="16">
        <f>$M$19</f>
        <v/>
      </c>
      <c r="J5" s="17" t="n"/>
      <c r="L5" s="18" t="inlineStr">
        <is>
          <t>رتبة عادية (24√K مم)</t>
        </is>
      </c>
      <c r="M5" s="19" t="n">
        <v>24</v>
      </c>
    </row>
    <row r="6">
      <c r="A6" s="12" t="inlineStr">
        <is>
          <t>منسوب نقطة النهاية المعلوم (م)</t>
        </is>
      </c>
      <c r="D6" s="13" t="n">
        <v>103.412</v>
      </c>
      <c r="L6" s="18" t="inlineStr">
        <is>
          <t>رتبة ثالثة (12√K مم)</t>
        </is>
      </c>
      <c r="M6" s="19" t="n">
        <v>12</v>
      </c>
    </row>
    <row r="7" ht="24" customHeight="1">
      <c r="A7" s="12" t="inlineStr">
        <is>
          <t>رتبة الميزانية</t>
        </is>
      </c>
      <c r="D7" s="20" t="inlineStr">
        <is>
          <t>رتبة عادية (24√K مم)</t>
        </is>
      </c>
      <c r="F7" s="21">
        <f>$M$20</f>
        <v/>
      </c>
      <c r="L7" s="18" t="inlineStr">
        <is>
          <t>رتبة ثانية (8√K مم)</t>
        </is>
      </c>
      <c r="M7" s="19" t="n">
        <v>8</v>
      </c>
    </row>
    <row r="8">
      <c r="L8" s="18" t="inlineStr">
        <is>
          <t>هندسة مباني (10√K مم)</t>
        </is>
      </c>
      <c r="M8" s="19" t="n">
        <v>10</v>
      </c>
    </row>
    <row r="10" ht="22" customHeight="1">
      <c r="A10" s="5" t="inlineStr">
        <is>
          <t>دفتر الميزانية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44" customHeight="1">
      <c r="A11" s="11" t="inlineStr">
        <is>
          <t>#</t>
        </is>
      </c>
      <c r="B11" s="11" t="inlineStr">
        <is>
          <t>النقطة</t>
        </is>
      </c>
      <c r="C11" s="11" t="inlineStr">
        <is>
          <t>المسافة (م)</t>
        </is>
      </c>
      <c r="D11" s="11" t="inlineStr">
        <is>
          <t>خلفية BS</t>
        </is>
      </c>
      <c r="E11" s="11" t="inlineStr">
        <is>
          <t>وسطية IS</t>
        </is>
      </c>
      <c r="F11" s="11" t="inlineStr">
        <is>
          <t>أمامية FS</t>
        </is>
      </c>
      <c r="G11" s="11" t="inlineStr">
        <is>
          <t>ارتفاع +</t>
        </is>
      </c>
      <c r="H11" s="11" t="inlineStr">
        <is>
          <t>هبوط −</t>
        </is>
      </c>
      <c r="I11" s="11" t="inlineStr">
        <is>
          <t>المنسوب قبل الضبط</t>
        </is>
      </c>
      <c r="J11" s="11" t="inlineStr">
        <is>
          <t>المنسوب بعد الضبط</t>
        </is>
      </c>
      <c r="K11" s="18" t="n"/>
      <c r="L11" s="11" t="inlineStr">
        <is>
          <t>النتائج</t>
        </is>
      </c>
      <c r="M11" s="22" t="n"/>
    </row>
    <row r="12">
      <c r="A12" s="23" t="n">
        <v>1</v>
      </c>
      <c r="B12" s="20" t="inlineStr">
        <is>
          <t>BM1</t>
        </is>
      </c>
      <c r="C12" s="24" t="n"/>
      <c r="D12" s="13" t="n">
        <v>1.64</v>
      </c>
      <c r="E12" s="13" t="n"/>
      <c r="F12" s="13" t="n"/>
      <c r="G12" s="25" t="n"/>
      <c r="H12" s="25" t="n"/>
      <c r="I12" s="26">
        <f>IF(ISNUMBER(D12),$D$5,"")</f>
        <v/>
      </c>
      <c r="J12" s="26">
        <f>IF(I12="","",I12)</f>
        <v/>
      </c>
      <c r="L12" s="27" t="inlineStr">
        <is>
          <t>إجمالي المسافة (م)</t>
        </is>
      </c>
      <c r="M12" s="28">
        <f>SUM($C$12:$C$51)</f>
        <v/>
      </c>
    </row>
    <row r="13">
      <c r="A13" s="23" t="n">
        <v>2</v>
      </c>
      <c r="B13" s="20" t="inlineStr">
        <is>
          <t>A</t>
        </is>
      </c>
      <c r="C13" s="24" t="n">
        <v>38</v>
      </c>
      <c r="D13" s="13" t="n"/>
      <c r="E13" s="13" t="n">
        <v>1.798</v>
      </c>
      <c r="F13" s="13" t="n"/>
      <c r="G13" s="26">
        <f>IF(AND(B13&lt;&gt;"",ISNUMBER(IF(ISNUMBER(F13),F13,E13)),ISNUMBER(I12)),MAX(0,IF(ISNUMBER(E12),E12,D12)-IF(ISNUMBER(F13),F13,E13)),"")</f>
        <v/>
      </c>
      <c r="H13" s="26">
        <f>IF(AND(B13&lt;&gt;"",ISNUMBER(IF(ISNUMBER(F13),F13,E13)),ISNUMBER(I12)),MAX(0,IF(ISNUMBER(F13),F13,E13)-IF(ISNUMBER(E12),E12,D12)),"")</f>
        <v/>
      </c>
      <c r="I13" s="26">
        <f>IF(AND(B13&lt;&gt;"",ISNUMBER(IF(ISNUMBER(F13),F13,E13)),ISNUMBER(I12)),I12+N(G13)-N(H13),"")</f>
        <v/>
      </c>
      <c r="J13" s="29">
        <f>IF(I13="","",I13-($M$18/1000)*SUM($C$13:C13)/$M$12)</f>
        <v/>
      </c>
      <c r="L13" s="27" t="inlineStr">
        <is>
          <t>المسافة (كم)</t>
        </is>
      </c>
      <c r="M13" s="26">
        <f>$M$12/1000</f>
        <v/>
      </c>
    </row>
    <row r="14">
      <c r="A14" s="23" t="n">
        <v>3</v>
      </c>
      <c r="B14" s="20" t="inlineStr">
        <is>
          <t>TP1</t>
        </is>
      </c>
      <c r="C14" s="24" t="n">
        <v>42</v>
      </c>
      <c r="D14" s="13" t="n">
        <v>1.66</v>
      </c>
      <c r="E14" s="13" t="n"/>
      <c r="F14" s="13" t="n">
        <v>1.185</v>
      </c>
      <c r="G14" s="26">
        <f>IF(AND(B14&lt;&gt;"",ISNUMBER(IF(ISNUMBER(F14),F14,E14)),ISNUMBER(I13)),MAX(0,IF(ISNUMBER(E13),E13,D13)-IF(ISNUMBER(F14),F14,E14)),"")</f>
        <v/>
      </c>
      <c r="H14" s="26">
        <f>IF(AND(B14&lt;&gt;"",ISNUMBER(IF(ISNUMBER(F14),F14,E14)),ISNUMBER(I13)),MAX(0,IF(ISNUMBER(F14),F14,E14)-IF(ISNUMBER(E13),E13,D13)),"")</f>
        <v/>
      </c>
      <c r="I14" s="26">
        <f>IF(AND(B14&lt;&gt;"",ISNUMBER(IF(ISNUMBER(F14),F14,E14)),ISNUMBER(I13)),I13+N(G14)-N(H14),"")</f>
        <v/>
      </c>
      <c r="J14" s="29">
        <f>IF(I14="","",I14-($M$18/1000)*SUM($C$13:C14)/$M$12)</f>
        <v/>
      </c>
      <c r="L14" s="27" t="inlineStr">
        <is>
          <t>مجموع الخلفيات</t>
        </is>
      </c>
      <c r="M14" s="26">
        <f>SUM($D$12:$D$51)</f>
        <v/>
      </c>
    </row>
    <row r="15">
      <c r="A15" s="23" t="n">
        <v>4</v>
      </c>
      <c r="B15" s="20" t="inlineStr">
        <is>
          <t>B</t>
        </is>
      </c>
      <c r="C15" s="24" t="n">
        <v>40</v>
      </c>
      <c r="D15" s="13" t="n"/>
      <c r="E15" s="13" t="n">
        <v>0.995</v>
      </c>
      <c r="F15" s="13" t="n"/>
      <c r="G15" s="26">
        <f>IF(AND(B15&lt;&gt;"",ISNUMBER(IF(ISNUMBER(F15),F15,E15)),ISNUMBER(I14)),MAX(0,IF(ISNUMBER(E14),E14,D14)-IF(ISNUMBER(F15),F15,E15)),"")</f>
        <v/>
      </c>
      <c r="H15" s="26">
        <f>IF(AND(B15&lt;&gt;"",ISNUMBER(IF(ISNUMBER(F15),F15,E15)),ISNUMBER(I14)),MAX(0,IF(ISNUMBER(F15),F15,E15)-IF(ISNUMBER(E14),E14,D14)),"")</f>
        <v/>
      </c>
      <c r="I15" s="26">
        <f>IF(AND(B15&lt;&gt;"",ISNUMBER(IF(ISNUMBER(F15),F15,E15)),ISNUMBER(I14)),I14+N(G15)-N(H15),"")</f>
        <v/>
      </c>
      <c r="J15" s="29">
        <f>IF(I15="","",I15-($M$18/1000)*SUM($C$13:C15)/$M$12)</f>
        <v/>
      </c>
      <c r="L15" s="27" t="inlineStr">
        <is>
          <t>مجموع الأماميات</t>
        </is>
      </c>
      <c r="M15" s="26">
        <f>SUM($F$12:$F$51)</f>
        <v/>
      </c>
    </row>
    <row r="16">
      <c r="A16" s="23" t="n">
        <v>5</v>
      </c>
      <c r="B16" s="20" t="inlineStr">
        <is>
          <t>TP2</t>
        </is>
      </c>
      <c r="C16" s="24" t="n">
        <v>36</v>
      </c>
      <c r="D16" s="13" t="n">
        <v>1.314</v>
      </c>
      <c r="E16" s="13" t="n"/>
      <c r="F16" s="13" t="n">
        <v>0.427</v>
      </c>
      <c r="G16" s="26">
        <f>IF(AND(B16&lt;&gt;"",ISNUMBER(IF(ISNUMBER(F16),F16,E16)),ISNUMBER(I15)),MAX(0,IF(ISNUMBER(E15),E15,D15)-IF(ISNUMBER(F16),F16,E16)),"")</f>
        <v/>
      </c>
      <c r="H16" s="26">
        <f>IF(AND(B16&lt;&gt;"",ISNUMBER(IF(ISNUMBER(F16),F16,E16)),ISNUMBER(I15)),MAX(0,IF(ISNUMBER(F16),F16,E16)-IF(ISNUMBER(E15),E15,D15)),"")</f>
        <v/>
      </c>
      <c r="I16" s="26">
        <f>IF(AND(B16&lt;&gt;"",ISNUMBER(IF(ISNUMBER(F16),F16,E16)),ISNUMBER(I15)),I15+N(G16)-N(H16),"")</f>
        <v/>
      </c>
      <c r="J16" s="29">
        <f>IF(I16="","",I16-($M$18/1000)*SUM($C$13:C16)/$M$12)</f>
        <v/>
      </c>
      <c r="L16" s="27" t="inlineStr">
        <is>
          <t>مجموع الارتفاع − الهبوط</t>
        </is>
      </c>
      <c r="M16" s="26">
        <f>SUM($G$12:$G$51)-SUM($H$12:$H$51)</f>
        <v/>
      </c>
    </row>
    <row r="17">
      <c r="A17" s="23" t="n">
        <v>6</v>
      </c>
      <c r="B17" s="20" t="inlineStr">
        <is>
          <t>C</t>
        </is>
      </c>
      <c r="C17" s="24" t="n">
        <v>44</v>
      </c>
      <c r="D17" s="13" t="n"/>
      <c r="E17" s="13" t="n">
        <v>0.787</v>
      </c>
      <c r="F17" s="13" t="n"/>
      <c r="G17" s="26">
        <f>IF(AND(B17&lt;&gt;"",ISNUMBER(IF(ISNUMBER(F17),F17,E17)),ISNUMBER(I16)),MAX(0,IF(ISNUMBER(E16),E16,D16)-IF(ISNUMBER(F17),F17,E17)),"")</f>
        <v/>
      </c>
      <c r="H17" s="26">
        <f>IF(AND(B17&lt;&gt;"",ISNUMBER(IF(ISNUMBER(F17),F17,E17)),ISNUMBER(I16)),MAX(0,IF(ISNUMBER(F17),F17,E17)-IF(ISNUMBER(E16),E16,D16)),"")</f>
        <v/>
      </c>
      <c r="I17" s="26">
        <f>IF(AND(B17&lt;&gt;"",ISNUMBER(IF(ISNUMBER(F17),F17,E17)),ISNUMBER(I16)),I16+N(G17)-N(H17),"")</f>
        <v/>
      </c>
      <c r="J17" s="29">
        <f>IF(I17="","",I17-($M$18/1000)*SUM($C$13:C17)/$M$12)</f>
        <v/>
      </c>
      <c r="L17" s="27" t="inlineStr">
        <is>
          <t>منسوب النهاية المحسوب</t>
        </is>
      </c>
      <c r="M17" s="26">
        <f>INDEX($I$12:$I$51,MATCH(9.99E+307,$I$12:$I$51))</f>
        <v/>
      </c>
    </row>
    <row r="18">
      <c r="A18" s="23" t="n">
        <v>7</v>
      </c>
      <c r="B18" s="20" t="inlineStr">
        <is>
          <t>TP3</t>
        </is>
      </c>
      <c r="C18" s="24" t="n">
        <v>41</v>
      </c>
      <c r="D18" s="13" t="n">
        <v>1.653</v>
      </c>
      <c r="E18" s="13" t="n"/>
      <c r="F18" s="13" t="n">
        <v>1.095</v>
      </c>
      <c r="G18" s="26">
        <f>IF(AND(B18&lt;&gt;"",ISNUMBER(IF(ISNUMBER(F18),F18,E18)),ISNUMBER(I17)),MAX(0,IF(ISNUMBER(E17),E17,D17)-IF(ISNUMBER(F18),F18,E18)),"")</f>
        <v/>
      </c>
      <c r="H18" s="26">
        <f>IF(AND(B18&lt;&gt;"",ISNUMBER(IF(ISNUMBER(F18),F18,E18)),ISNUMBER(I17)),MAX(0,IF(ISNUMBER(F18),F18,E18)-IF(ISNUMBER(E17),E17,D17)),"")</f>
        <v/>
      </c>
      <c r="I18" s="26">
        <f>IF(AND(B18&lt;&gt;"",ISNUMBER(IF(ISNUMBER(F18),F18,E18)),ISNUMBER(I17)),I17+N(G18)-N(H18),"")</f>
        <v/>
      </c>
      <c r="J18" s="29">
        <f>IF(I18="","",I18-($M$18/1000)*SUM($C$13:C18)/$M$12)</f>
        <v/>
      </c>
      <c r="L18" s="27" t="inlineStr">
        <is>
          <t>خطأ الإقفال (مم)</t>
        </is>
      </c>
      <c r="M18" s="30">
        <f>($M$17-$D$6)*1000</f>
        <v/>
      </c>
    </row>
    <row r="19">
      <c r="A19" s="23" t="n">
        <v>8</v>
      </c>
      <c r="B19" s="20" t="inlineStr">
        <is>
          <t>D</t>
        </is>
      </c>
      <c r="C19" s="24" t="n">
        <v>39</v>
      </c>
      <c r="D19" s="13" t="n"/>
      <c r="E19" s="13" t="n">
        <v>1.02</v>
      </c>
      <c r="F19" s="13" t="n"/>
      <c r="G19" s="26">
        <f>IF(AND(B19&lt;&gt;"",ISNUMBER(IF(ISNUMBER(F19),F19,E19)),ISNUMBER(I18)),MAX(0,IF(ISNUMBER(E18),E18,D18)-IF(ISNUMBER(F19),F19,E19)),"")</f>
        <v/>
      </c>
      <c r="H19" s="26">
        <f>IF(AND(B19&lt;&gt;"",ISNUMBER(IF(ISNUMBER(F19),F19,E19)),ISNUMBER(I18)),MAX(0,IF(ISNUMBER(F19),F19,E19)-IF(ISNUMBER(E18),E18,D18)),"")</f>
        <v/>
      </c>
      <c r="I19" s="26">
        <f>IF(AND(B19&lt;&gt;"",ISNUMBER(IF(ISNUMBER(F19),F19,E19)),ISNUMBER(I18)),I18+N(G19)-N(H19),"")</f>
        <v/>
      </c>
      <c r="J19" s="29">
        <f>IF(I19="","",I19-($M$18/1000)*SUM($C$13:C19)/$M$12)</f>
        <v/>
      </c>
      <c r="L19" s="27" t="inlineStr">
        <is>
          <t>الخطأ المسموح (مم)</t>
        </is>
      </c>
      <c r="M19" s="31">
        <f>INDEX($M$5:$M$8,MATCH($D$7,$L$5:$L$8,0))*SQRT($M$13)</f>
        <v/>
      </c>
    </row>
    <row r="20">
      <c r="A20" s="23" t="n">
        <v>9</v>
      </c>
      <c r="B20" s="20" t="inlineStr">
        <is>
          <t>BM2</t>
        </is>
      </c>
      <c r="C20" s="24" t="n">
        <v>47</v>
      </c>
      <c r="D20" s="13" t="n"/>
      <c r="E20" s="13" t="n"/>
      <c r="F20" s="13" t="n">
        <v>0.16</v>
      </c>
      <c r="G20" s="26">
        <f>IF(AND(B20&lt;&gt;"",ISNUMBER(IF(ISNUMBER(F20),F20,E20)),ISNUMBER(I19)),MAX(0,IF(ISNUMBER(E19),E19,D19)-IF(ISNUMBER(F20),F20,E20)),"")</f>
        <v/>
      </c>
      <c r="H20" s="26">
        <f>IF(AND(B20&lt;&gt;"",ISNUMBER(IF(ISNUMBER(F20),F20,E20)),ISNUMBER(I19)),MAX(0,IF(ISNUMBER(F20),F20,E20)-IF(ISNUMBER(E19),E19,D19)),"")</f>
        <v/>
      </c>
      <c r="I20" s="26">
        <f>IF(AND(B20&lt;&gt;"",ISNUMBER(IF(ISNUMBER(F20),F20,E20)),ISNUMBER(I19)),I19+N(G20)-N(H20),"")</f>
        <v/>
      </c>
      <c r="J20" s="29">
        <f>IF(I20="","",I20-($M$18/1000)*SUM($C$13:C20)/$M$12)</f>
        <v/>
      </c>
      <c r="L20" s="27" t="inlineStr">
        <is>
          <t>حالة الميزانية</t>
        </is>
      </c>
      <c r="M20" s="21">
        <f>IF(ABS($M$18)&lt;=$M$19,"✔ مقبولة","✖ تعاد")</f>
        <v/>
      </c>
    </row>
    <row r="21">
      <c r="A21" s="23" t="n"/>
      <c r="B21" s="20" t="n"/>
      <c r="C21" s="24" t="n"/>
      <c r="D21" s="13" t="n"/>
      <c r="E21" s="13" t="n"/>
      <c r="F21" s="13" t="n"/>
      <c r="G21" s="26">
        <f>IF(AND(B21&lt;&gt;"",ISNUMBER(IF(ISNUMBER(F21),F21,E21)),ISNUMBER(I20)),MAX(0,IF(ISNUMBER(E20),E20,D20)-IF(ISNUMBER(F21),F21,E21)),"")</f>
        <v/>
      </c>
      <c r="H21" s="26">
        <f>IF(AND(B21&lt;&gt;"",ISNUMBER(IF(ISNUMBER(F21),F21,E21)),ISNUMBER(I20)),MAX(0,IF(ISNUMBER(F21),F21,E21)-IF(ISNUMBER(E20),E20,D20)),"")</f>
        <v/>
      </c>
      <c r="I21" s="26">
        <f>IF(AND(B21&lt;&gt;"",ISNUMBER(IF(ISNUMBER(F21),F21,E21)),ISNUMBER(I20)),I20+N(G21)-N(H21),"")</f>
        <v/>
      </c>
      <c r="J21" s="29">
        <f>IF(I21="","",I21-($M$18/1000)*SUM($C$13:C21)/$M$12)</f>
        <v/>
      </c>
      <c r="L21" s="27" t="inlineStr">
        <is>
          <t>فحص حسابي (BS−FS = Δ)</t>
        </is>
      </c>
      <c r="M21" s="25">
        <f>IF(ABS(($M$14-$M$15)-($M$17-$D$5))&lt;0.0005,"✔ OK","✖ خطأ حسابي")</f>
        <v/>
      </c>
    </row>
    <row r="22">
      <c r="A22" s="23" t="n"/>
      <c r="B22" s="20" t="n"/>
      <c r="C22" s="24" t="n"/>
      <c r="D22" s="13" t="n"/>
      <c r="E22" s="13" t="n"/>
      <c r="F22" s="13" t="n"/>
      <c r="G22" s="26">
        <f>IF(AND(B22&lt;&gt;"",ISNUMBER(IF(ISNUMBER(F22),F22,E22)),ISNUMBER(I21)),MAX(0,IF(ISNUMBER(E21),E21,D21)-IF(ISNUMBER(F22),F22,E22)),"")</f>
        <v/>
      </c>
      <c r="H22" s="26">
        <f>IF(AND(B22&lt;&gt;"",ISNUMBER(IF(ISNUMBER(F22),F22,E22)),ISNUMBER(I21)),MAX(0,IF(ISNUMBER(F22),F22,E22)-IF(ISNUMBER(E21),E21,D21)),"")</f>
        <v/>
      </c>
      <c r="I22" s="26">
        <f>IF(AND(B22&lt;&gt;"",ISNUMBER(IF(ISNUMBER(F22),F22,E22)),ISNUMBER(I21)),I21+N(G22)-N(H22),"")</f>
        <v/>
      </c>
      <c r="J22" s="29">
        <f>IF(I22="","",I22-($M$18/1000)*SUM($C$13:C22)/$M$12)</f>
        <v/>
      </c>
      <c r="L22" s="27" t="inlineStr">
        <is>
          <t>تصحيح لكل 100 م (مم)</t>
        </is>
      </c>
      <c r="M22" s="32">
        <f>IF($M$12=0,0,-$M$18/$M$12*100)</f>
        <v/>
      </c>
    </row>
    <row r="23">
      <c r="A23" s="23" t="n"/>
      <c r="B23" s="20" t="n"/>
      <c r="C23" s="24" t="n"/>
      <c r="D23" s="13" t="n"/>
      <c r="E23" s="13" t="n"/>
      <c r="F23" s="13" t="n"/>
      <c r="G23" s="26">
        <f>IF(AND(B23&lt;&gt;"",ISNUMBER(IF(ISNUMBER(F23),F23,E23)),ISNUMBER(I22)),MAX(0,IF(ISNUMBER(E22),E22,D22)-IF(ISNUMBER(F23),F23,E23)),"")</f>
        <v/>
      </c>
      <c r="H23" s="26">
        <f>IF(AND(B23&lt;&gt;"",ISNUMBER(IF(ISNUMBER(F23),F23,E23)),ISNUMBER(I22)),MAX(0,IF(ISNUMBER(F23),F23,E23)-IF(ISNUMBER(E22),E22,D22)),"")</f>
        <v/>
      </c>
      <c r="I23" s="26">
        <f>IF(AND(B23&lt;&gt;"",ISNUMBER(IF(ISNUMBER(F23),F23,E23)),ISNUMBER(I22)),I22+N(G23)-N(H23),"")</f>
        <v/>
      </c>
      <c r="J23" s="29">
        <f>IF(I23="","",I23-($M$18/1000)*SUM($C$13:C23)/$M$12)</f>
        <v/>
      </c>
    </row>
    <row r="24">
      <c r="A24" s="23" t="n"/>
      <c r="B24" s="20" t="n"/>
      <c r="C24" s="24" t="n"/>
      <c r="D24" s="13" t="n"/>
      <c r="E24" s="13" t="n"/>
      <c r="F24" s="13" t="n"/>
      <c r="G24" s="26">
        <f>IF(AND(B24&lt;&gt;"",ISNUMBER(IF(ISNUMBER(F24),F24,E24)),ISNUMBER(I23)),MAX(0,IF(ISNUMBER(E23),E23,D23)-IF(ISNUMBER(F24),F24,E24)),"")</f>
        <v/>
      </c>
      <c r="H24" s="26">
        <f>IF(AND(B24&lt;&gt;"",ISNUMBER(IF(ISNUMBER(F24),F24,E24)),ISNUMBER(I23)),MAX(0,IF(ISNUMBER(F24),F24,E24)-IF(ISNUMBER(E23),E23,D23)),"")</f>
        <v/>
      </c>
      <c r="I24" s="26">
        <f>IF(AND(B24&lt;&gt;"",ISNUMBER(IF(ISNUMBER(F24),F24,E24)),ISNUMBER(I23)),I23+N(G24)-N(H24),"")</f>
        <v/>
      </c>
      <c r="J24" s="29">
        <f>IF(I24="","",I24-($M$18/1000)*SUM($C$13:C24)/$M$12)</f>
        <v/>
      </c>
    </row>
    <row r="25">
      <c r="A25" s="23" t="n"/>
      <c r="B25" s="20" t="n"/>
      <c r="C25" s="24" t="n"/>
      <c r="D25" s="13" t="n"/>
      <c r="E25" s="13" t="n"/>
      <c r="F25" s="13" t="n"/>
      <c r="G25" s="26">
        <f>IF(AND(B25&lt;&gt;"",ISNUMBER(IF(ISNUMBER(F25),F25,E25)),ISNUMBER(I24)),MAX(0,IF(ISNUMBER(E24),E24,D24)-IF(ISNUMBER(F25),F25,E25)),"")</f>
        <v/>
      </c>
      <c r="H25" s="26">
        <f>IF(AND(B25&lt;&gt;"",ISNUMBER(IF(ISNUMBER(F25),F25,E25)),ISNUMBER(I24)),MAX(0,IF(ISNUMBER(F25),F25,E25)-IF(ISNUMBER(E24),E24,D24)),"")</f>
        <v/>
      </c>
      <c r="I25" s="26">
        <f>IF(AND(B25&lt;&gt;"",ISNUMBER(IF(ISNUMBER(F25),F25,E25)),ISNUMBER(I24)),I24+N(G25)-N(H25),"")</f>
        <v/>
      </c>
      <c r="J25" s="29">
        <f>IF(I25="","",I25-($M$18/1000)*SUM($C$13:C25)/$M$12)</f>
        <v/>
      </c>
    </row>
    <row r="26">
      <c r="A26" s="23" t="n"/>
      <c r="B26" s="20" t="n"/>
      <c r="C26" s="24" t="n"/>
      <c r="D26" s="13" t="n"/>
      <c r="E26" s="13" t="n"/>
      <c r="F26" s="13" t="n"/>
      <c r="G26" s="26">
        <f>IF(AND(B26&lt;&gt;"",ISNUMBER(IF(ISNUMBER(F26),F26,E26)),ISNUMBER(I25)),MAX(0,IF(ISNUMBER(E25),E25,D25)-IF(ISNUMBER(F26),F26,E26)),"")</f>
        <v/>
      </c>
      <c r="H26" s="26">
        <f>IF(AND(B26&lt;&gt;"",ISNUMBER(IF(ISNUMBER(F26),F26,E26)),ISNUMBER(I25)),MAX(0,IF(ISNUMBER(F26),F26,E26)-IF(ISNUMBER(E25),E25,D25)),"")</f>
        <v/>
      </c>
      <c r="I26" s="26">
        <f>IF(AND(B26&lt;&gt;"",ISNUMBER(IF(ISNUMBER(F26),F26,E26)),ISNUMBER(I25)),I25+N(G26)-N(H26),"")</f>
        <v/>
      </c>
      <c r="J26" s="29">
        <f>IF(I26="","",I26-($M$18/1000)*SUM($C$13:C26)/$M$12)</f>
        <v/>
      </c>
    </row>
    <row r="27">
      <c r="A27" s="23" t="n"/>
      <c r="B27" s="20" t="n"/>
      <c r="C27" s="24" t="n"/>
      <c r="D27" s="13" t="n"/>
      <c r="E27" s="13" t="n"/>
      <c r="F27" s="13" t="n"/>
      <c r="G27" s="26">
        <f>IF(AND(B27&lt;&gt;"",ISNUMBER(IF(ISNUMBER(F27),F27,E27)),ISNUMBER(I26)),MAX(0,IF(ISNUMBER(E26),E26,D26)-IF(ISNUMBER(F27),F27,E27)),"")</f>
        <v/>
      </c>
      <c r="H27" s="26">
        <f>IF(AND(B27&lt;&gt;"",ISNUMBER(IF(ISNUMBER(F27),F27,E27)),ISNUMBER(I26)),MAX(0,IF(ISNUMBER(F27),F27,E27)-IF(ISNUMBER(E26),E26,D26)),"")</f>
        <v/>
      </c>
      <c r="I27" s="26">
        <f>IF(AND(B27&lt;&gt;"",ISNUMBER(IF(ISNUMBER(F27),F27,E27)),ISNUMBER(I26)),I26+N(G27)-N(H27),"")</f>
        <v/>
      </c>
      <c r="J27" s="29">
        <f>IF(I27="","",I27-($M$18/1000)*SUM($C$13:C27)/$M$12)</f>
        <v/>
      </c>
    </row>
    <row r="28">
      <c r="A28" s="23" t="n"/>
      <c r="B28" s="20" t="n"/>
      <c r="C28" s="24" t="n"/>
      <c r="D28" s="13" t="n"/>
      <c r="E28" s="13" t="n"/>
      <c r="F28" s="13" t="n"/>
      <c r="G28" s="26">
        <f>IF(AND(B28&lt;&gt;"",ISNUMBER(IF(ISNUMBER(F28),F28,E28)),ISNUMBER(I27)),MAX(0,IF(ISNUMBER(E27),E27,D27)-IF(ISNUMBER(F28),F28,E28)),"")</f>
        <v/>
      </c>
      <c r="H28" s="26">
        <f>IF(AND(B28&lt;&gt;"",ISNUMBER(IF(ISNUMBER(F28),F28,E28)),ISNUMBER(I27)),MAX(0,IF(ISNUMBER(F28),F28,E28)-IF(ISNUMBER(E27),E27,D27)),"")</f>
        <v/>
      </c>
      <c r="I28" s="26">
        <f>IF(AND(B28&lt;&gt;"",ISNUMBER(IF(ISNUMBER(F28),F28,E28)),ISNUMBER(I27)),I27+N(G28)-N(H28),"")</f>
        <v/>
      </c>
      <c r="J28" s="29">
        <f>IF(I28="","",I28-($M$18/1000)*SUM($C$13:C28)/$M$12)</f>
        <v/>
      </c>
    </row>
    <row r="29">
      <c r="A29" s="23" t="n"/>
      <c r="B29" s="20" t="n"/>
      <c r="C29" s="24" t="n"/>
      <c r="D29" s="13" t="n"/>
      <c r="E29" s="13" t="n"/>
      <c r="F29" s="13" t="n"/>
      <c r="G29" s="26">
        <f>IF(AND(B29&lt;&gt;"",ISNUMBER(IF(ISNUMBER(F29),F29,E29)),ISNUMBER(I28)),MAX(0,IF(ISNUMBER(E28),E28,D28)-IF(ISNUMBER(F29),F29,E29)),"")</f>
        <v/>
      </c>
      <c r="H29" s="26">
        <f>IF(AND(B29&lt;&gt;"",ISNUMBER(IF(ISNUMBER(F29),F29,E29)),ISNUMBER(I28)),MAX(0,IF(ISNUMBER(F29),F29,E29)-IF(ISNUMBER(E28),E28,D28)),"")</f>
        <v/>
      </c>
      <c r="I29" s="26">
        <f>IF(AND(B29&lt;&gt;"",ISNUMBER(IF(ISNUMBER(F29),F29,E29)),ISNUMBER(I28)),I28+N(G29)-N(H29),"")</f>
        <v/>
      </c>
      <c r="J29" s="29">
        <f>IF(I29="","",I29-($M$18/1000)*SUM($C$13:C29)/$M$12)</f>
        <v/>
      </c>
    </row>
    <row r="30">
      <c r="A30" s="23" t="n"/>
      <c r="B30" s="20" t="n"/>
      <c r="C30" s="24" t="n"/>
      <c r="D30" s="13" t="n"/>
      <c r="E30" s="13" t="n"/>
      <c r="F30" s="13" t="n"/>
      <c r="G30" s="26">
        <f>IF(AND(B30&lt;&gt;"",ISNUMBER(IF(ISNUMBER(F30),F30,E30)),ISNUMBER(I29)),MAX(0,IF(ISNUMBER(E29),E29,D29)-IF(ISNUMBER(F30),F30,E30)),"")</f>
        <v/>
      </c>
      <c r="H30" s="26">
        <f>IF(AND(B30&lt;&gt;"",ISNUMBER(IF(ISNUMBER(F30),F30,E30)),ISNUMBER(I29)),MAX(0,IF(ISNUMBER(F30),F30,E30)-IF(ISNUMBER(E29),E29,D29)),"")</f>
        <v/>
      </c>
      <c r="I30" s="26">
        <f>IF(AND(B30&lt;&gt;"",ISNUMBER(IF(ISNUMBER(F30),F30,E30)),ISNUMBER(I29)),I29+N(G30)-N(H30),"")</f>
        <v/>
      </c>
      <c r="J30" s="29">
        <f>IF(I30="","",I30-($M$18/1000)*SUM($C$13:C30)/$M$12)</f>
        <v/>
      </c>
    </row>
    <row r="31">
      <c r="A31" s="23" t="n"/>
      <c r="B31" s="20" t="n"/>
      <c r="C31" s="24" t="n"/>
      <c r="D31" s="13" t="n"/>
      <c r="E31" s="13" t="n"/>
      <c r="F31" s="13" t="n"/>
      <c r="G31" s="26">
        <f>IF(AND(B31&lt;&gt;"",ISNUMBER(IF(ISNUMBER(F31),F31,E31)),ISNUMBER(I30)),MAX(0,IF(ISNUMBER(E30),E30,D30)-IF(ISNUMBER(F31),F31,E31)),"")</f>
        <v/>
      </c>
      <c r="H31" s="26">
        <f>IF(AND(B31&lt;&gt;"",ISNUMBER(IF(ISNUMBER(F31),F31,E31)),ISNUMBER(I30)),MAX(0,IF(ISNUMBER(F31),F31,E31)-IF(ISNUMBER(E30),E30,D30)),"")</f>
        <v/>
      </c>
      <c r="I31" s="26">
        <f>IF(AND(B31&lt;&gt;"",ISNUMBER(IF(ISNUMBER(F31),F31,E31)),ISNUMBER(I30)),I30+N(G31)-N(H31),"")</f>
        <v/>
      </c>
      <c r="J31" s="29">
        <f>IF(I31="","",I31-($M$18/1000)*SUM($C$13:C31)/$M$12)</f>
        <v/>
      </c>
    </row>
    <row r="32">
      <c r="A32" s="23" t="n"/>
      <c r="B32" s="20" t="n"/>
      <c r="C32" s="24" t="n"/>
      <c r="D32" s="13" t="n"/>
      <c r="E32" s="13" t="n"/>
      <c r="F32" s="13" t="n"/>
      <c r="G32" s="26">
        <f>IF(AND(B32&lt;&gt;"",ISNUMBER(IF(ISNUMBER(F32),F32,E32)),ISNUMBER(I31)),MAX(0,IF(ISNUMBER(E31),E31,D31)-IF(ISNUMBER(F32),F32,E32)),"")</f>
        <v/>
      </c>
      <c r="H32" s="26">
        <f>IF(AND(B32&lt;&gt;"",ISNUMBER(IF(ISNUMBER(F32),F32,E32)),ISNUMBER(I31)),MAX(0,IF(ISNUMBER(F32),F32,E32)-IF(ISNUMBER(E31),E31,D31)),"")</f>
        <v/>
      </c>
      <c r="I32" s="26">
        <f>IF(AND(B32&lt;&gt;"",ISNUMBER(IF(ISNUMBER(F32),F32,E32)),ISNUMBER(I31)),I31+N(G32)-N(H32),"")</f>
        <v/>
      </c>
      <c r="J32" s="29">
        <f>IF(I32="","",I32-($M$18/1000)*SUM($C$13:C32)/$M$12)</f>
        <v/>
      </c>
    </row>
    <row r="33">
      <c r="A33" s="23" t="n"/>
      <c r="B33" s="20" t="n"/>
      <c r="C33" s="24" t="n"/>
      <c r="D33" s="13" t="n"/>
      <c r="E33" s="13" t="n"/>
      <c r="F33" s="13" t="n"/>
      <c r="G33" s="26">
        <f>IF(AND(B33&lt;&gt;"",ISNUMBER(IF(ISNUMBER(F33),F33,E33)),ISNUMBER(I32)),MAX(0,IF(ISNUMBER(E32),E32,D32)-IF(ISNUMBER(F33),F33,E33)),"")</f>
        <v/>
      </c>
      <c r="H33" s="26">
        <f>IF(AND(B33&lt;&gt;"",ISNUMBER(IF(ISNUMBER(F33),F33,E33)),ISNUMBER(I32)),MAX(0,IF(ISNUMBER(F33),F33,E33)-IF(ISNUMBER(E32),E32,D32)),"")</f>
        <v/>
      </c>
      <c r="I33" s="26">
        <f>IF(AND(B33&lt;&gt;"",ISNUMBER(IF(ISNUMBER(F33),F33,E33)),ISNUMBER(I32)),I32+N(G33)-N(H33),"")</f>
        <v/>
      </c>
      <c r="J33" s="29">
        <f>IF(I33="","",I33-($M$18/1000)*SUM($C$13:C33)/$M$12)</f>
        <v/>
      </c>
    </row>
    <row r="34">
      <c r="A34" s="23" t="n"/>
      <c r="B34" s="20" t="n"/>
      <c r="C34" s="24" t="n"/>
      <c r="D34" s="13" t="n"/>
      <c r="E34" s="13" t="n"/>
      <c r="F34" s="13" t="n"/>
      <c r="G34" s="26">
        <f>IF(AND(B34&lt;&gt;"",ISNUMBER(IF(ISNUMBER(F34),F34,E34)),ISNUMBER(I33)),MAX(0,IF(ISNUMBER(E33),E33,D33)-IF(ISNUMBER(F34),F34,E34)),"")</f>
        <v/>
      </c>
      <c r="H34" s="26">
        <f>IF(AND(B34&lt;&gt;"",ISNUMBER(IF(ISNUMBER(F34),F34,E34)),ISNUMBER(I33)),MAX(0,IF(ISNUMBER(F34),F34,E34)-IF(ISNUMBER(E33),E33,D33)),"")</f>
        <v/>
      </c>
      <c r="I34" s="26">
        <f>IF(AND(B34&lt;&gt;"",ISNUMBER(IF(ISNUMBER(F34),F34,E34)),ISNUMBER(I33)),I33+N(G34)-N(H34),"")</f>
        <v/>
      </c>
      <c r="J34" s="29">
        <f>IF(I34="","",I34-($M$18/1000)*SUM($C$13:C34)/$M$12)</f>
        <v/>
      </c>
    </row>
    <row r="35">
      <c r="A35" s="23" t="n"/>
      <c r="B35" s="20" t="n"/>
      <c r="C35" s="24" t="n"/>
      <c r="D35" s="13" t="n"/>
      <c r="E35" s="13" t="n"/>
      <c r="F35" s="13" t="n"/>
      <c r="G35" s="26">
        <f>IF(AND(B35&lt;&gt;"",ISNUMBER(IF(ISNUMBER(F35),F35,E35)),ISNUMBER(I34)),MAX(0,IF(ISNUMBER(E34),E34,D34)-IF(ISNUMBER(F35),F35,E35)),"")</f>
        <v/>
      </c>
      <c r="H35" s="26">
        <f>IF(AND(B35&lt;&gt;"",ISNUMBER(IF(ISNUMBER(F35),F35,E35)),ISNUMBER(I34)),MAX(0,IF(ISNUMBER(F35),F35,E35)-IF(ISNUMBER(E34),E34,D34)),"")</f>
        <v/>
      </c>
      <c r="I35" s="26">
        <f>IF(AND(B35&lt;&gt;"",ISNUMBER(IF(ISNUMBER(F35),F35,E35)),ISNUMBER(I34)),I34+N(G35)-N(H35),"")</f>
        <v/>
      </c>
      <c r="J35" s="29">
        <f>IF(I35="","",I35-($M$18/1000)*SUM($C$13:C35)/$M$12)</f>
        <v/>
      </c>
    </row>
    <row r="36">
      <c r="A36" s="23" t="n"/>
      <c r="B36" s="20" t="n"/>
      <c r="C36" s="24" t="n"/>
      <c r="D36" s="13" t="n"/>
      <c r="E36" s="13" t="n"/>
      <c r="F36" s="13" t="n"/>
      <c r="G36" s="26">
        <f>IF(AND(B36&lt;&gt;"",ISNUMBER(IF(ISNUMBER(F36),F36,E36)),ISNUMBER(I35)),MAX(0,IF(ISNUMBER(E35),E35,D35)-IF(ISNUMBER(F36),F36,E36)),"")</f>
        <v/>
      </c>
      <c r="H36" s="26">
        <f>IF(AND(B36&lt;&gt;"",ISNUMBER(IF(ISNUMBER(F36),F36,E36)),ISNUMBER(I35)),MAX(0,IF(ISNUMBER(F36),F36,E36)-IF(ISNUMBER(E35),E35,D35)),"")</f>
        <v/>
      </c>
      <c r="I36" s="26">
        <f>IF(AND(B36&lt;&gt;"",ISNUMBER(IF(ISNUMBER(F36),F36,E36)),ISNUMBER(I35)),I35+N(G36)-N(H36),"")</f>
        <v/>
      </c>
      <c r="J36" s="29">
        <f>IF(I36="","",I36-($M$18/1000)*SUM($C$13:C36)/$M$12)</f>
        <v/>
      </c>
    </row>
    <row r="37">
      <c r="A37" s="23" t="n"/>
      <c r="B37" s="20" t="n"/>
      <c r="C37" s="24" t="n"/>
      <c r="D37" s="13" t="n"/>
      <c r="E37" s="13" t="n"/>
      <c r="F37" s="13" t="n"/>
      <c r="G37" s="26">
        <f>IF(AND(B37&lt;&gt;"",ISNUMBER(IF(ISNUMBER(F37),F37,E37)),ISNUMBER(I36)),MAX(0,IF(ISNUMBER(E36),E36,D36)-IF(ISNUMBER(F37),F37,E37)),"")</f>
        <v/>
      </c>
      <c r="H37" s="26">
        <f>IF(AND(B37&lt;&gt;"",ISNUMBER(IF(ISNUMBER(F37),F37,E37)),ISNUMBER(I36)),MAX(0,IF(ISNUMBER(F37),F37,E37)-IF(ISNUMBER(E36),E36,D36)),"")</f>
        <v/>
      </c>
      <c r="I37" s="26">
        <f>IF(AND(B37&lt;&gt;"",ISNUMBER(IF(ISNUMBER(F37),F37,E37)),ISNUMBER(I36)),I36+N(G37)-N(H37),"")</f>
        <v/>
      </c>
      <c r="J37" s="29">
        <f>IF(I37="","",I37-($M$18/1000)*SUM($C$13:C37)/$M$12)</f>
        <v/>
      </c>
    </row>
    <row r="38">
      <c r="A38" s="23" t="n"/>
      <c r="B38" s="20" t="n"/>
      <c r="C38" s="24" t="n"/>
      <c r="D38" s="13" t="n"/>
      <c r="E38" s="13" t="n"/>
      <c r="F38" s="13" t="n"/>
      <c r="G38" s="26">
        <f>IF(AND(B38&lt;&gt;"",ISNUMBER(IF(ISNUMBER(F38),F38,E38)),ISNUMBER(I37)),MAX(0,IF(ISNUMBER(E37),E37,D37)-IF(ISNUMBER(F38),F38,E38)),"")</f>
        <v/>
      </c>
      <c r="H38" s="26">
        <f>IF(AND(B38&lt;&gt;"",ISNUMBER(IF(ISNUMBER(F38),F38,E38)),ISNUMBER(I37)),MAX(0,IF(ISNUMBER(F38),F38,E38)-IF(ISNUMBER(E37),E37,D37)),"")</f>
        <v/>
      </c>
      <c r="I38" s="26">
        <f>IF(AND(B38&lt;&gt;"",ISNUMBER(IF(ISNUMBER(F38),F38,E38)),ISNUMBER(I37)),I37+N(G38)-N(H38),"")</f>
        <v/>
      </c>
      <c r="J38" s="29">
        <f>IF(I38="","",I38-($M$18/1000)*SUM($C$13:C38)/$M$12)</f>
        <v/>
      </c>
    </row>
    <row r="39">
      <c r="A39" s="23" t="n"/>
      <c r="B39" s="20" t="n"/>
      <c r="C39" s="24" t="n"/>
      <c r="D39" s="13" t="n"/>
      <c r="E39" s="13" t="n"/>
      <c r="F39" s="13" t="n"/>
      <c r="G39" s="26">
        <f>IF(AND(B39&lt;&gt;"",ISNUMBER(IF(ISNUMBER(F39),F39,E39)),ISNUMBER(I38)),MAX(0,IF(ISNUMBER(E38),E38,D38)-IF(ISNUMBER(F39),F39,E39)),"")</f>
        <v/>
      </c>
      <c r="H39" s="26">
        <f>IF(AND(B39&lt;&gt;"",ISNUMBER(IF(ISNUMBER(F39),F39,E39)),ISNUMBER(I38)),MAX(0,IF(ISNUMBER(F39),F39,E39)-IF(ISNUMBER(E38),E38,D38)),"")</f>
        <v/>
      </c>
      <c r="I39" s="26">
        <f>IF(AND(B39&lt;&gt;"",ISNUMBER(IF(ISNUMBER(F39),F39,E39)),ISNUMBER(I38)),I38+N(G39)-N(H39),"")</f>
        <v/>
      </c>
      <c r="J39" s="29">
        <f>IF(I39="","",I39-($M$18/1000)*SUM($C$13:C39)/$M$12)</f>
        <v/>
      </c>
    </row>
    <row r="40">
      <c r="A40" s="23" t="n"/>
      <c r="B40" s="20" t="n"/>
      <c r="C40" s="24" t="n"/>
      <c r="D40" s="13" t="n"/>
      <c r="E40" s="13" t="n"/>
      <c r="F40" s="13" t="n"/>
      <c r="G40" s="26">
        <f>IF(AND(B40&lt;&gt;"",ISNUMBER(IF(ISNUMBER(F40),F40,E40)),ISNUMBER(I39)),MAX(0,IF(ISNUMBER(E39),E39,D39)-IF(ISNUMBER(F40),F40,E40)),"")</f>
        <v/>
      </c>
      <c r="H40" s="26">
        <f>IF(AND(B40&lt;&gt;"",ISNUMBER(IF(ISNUMBER(F40),F40,E40)),ISNUMBER(I39)),MAX(0,IF(ISNUMBER(F40),F40,E40)-IF(ISNUMBER(E39),E39,D39)),"")</f>
        <v/>
      </c>
      <c r="I40" s="26">
        <f>IF(AND(B40&lt;&gt;"",ISNUMBER(IF(ISNUMBER(F40),F40,E40)),ISNUMBER(I39)),I39+N(G40)-N(H40),"")</f>
        <v/>
      </c>
      <c r="J40" s="29">
        <f>IF(I40="","",I40-($M$18/1000)*SUM($C$13:C40)/$M$12)</f>
        <v/>
      </c>
    </row>
    <row r="41">
      <c r="A41" s="23" t="n"/>
      <c r="B41" s="20" t="n"/>
      <c r="C41" s="24" t="n"/>
      <c r="D41" s="13" t="n"/>
      <c r="E41" s="13" t="n"/>
      <c r="F41" s="13" t="n"/>
      <c r="G41" s="26">
        <f>IF(AND(B41&lt;&gt;"",ISNUMBER(IF(ISNUMBER(F41),F41,E41)),ISNUMBER(I40)),MAX(0,IF(ISNUMBER(E40),E40,D40)-IF(ISNUMBER(F41),F41,E41)),"")</f>
        <v/>
      </c>
      <c r="H41" s="26">
        <f>IF(AND(B41&lt;&gt;"",ISNUMBER(IF(ISNUMBER(F41),F41,E41)),ISNUMBER(I40)),MAX(0,IF(ISNUMBER(F41),F41,E41)-IF(ISNUMBER(E40),E40,D40)),"")</f>
        <v/>
      </c>
      <c r="I41" s="26">
        <f>IF(AND(B41&lt;&gt;"",ISNUMBER(IF(ISNUMBER(F41),F41,E41)),ISNUMBER(I40)),I40+N(G41)-N(H41),"")</f>
        <v/>
      </c>
      <c r="J41" s="29">
        <f>IF(I41="","",I41-($M$18/1000)*SUM($C$13:C41)/$M$12)</f>
        <v/>
      </c>
    </row>
    <row r="42">
      <c r="A42" s="23" t="n"/>
      <c r="B42" s="20" t="n"/>
      <c r="C42" s="24" t="n"/>
      <c r="D42" s="13" t="n"/>
      <c r="E42" s="13" t="n"/>
      <c r="F42" s="13" t="n"/>
      <c r="G42" s="26">
        <f>IF(AND(B42&lt;&gt;"",ISNUMBER(IF(ISNUMBER(F42),F42,E42)),ISNUMBER(I41)),MAX(0,IF(ISNUMBER(E41),E41,D41)-IF(ISNUMBER(F42),F42,E42)),"")</f>
        <v/>
      </c>
      <c r="H42" s="26">
        <f>IF(AND(B42&lt;&gt;"",ISNUMBER(IF(ISNUMBER(F42),F42,E42)),ISNUMBER(I41)),MAX(0,IF(ISNUMBER(F42),F42,E42)-IF(ISNUMBER(E41),E41,D41)),"")</f>
        <v/>
      </c>
      <c r="I42" s="26">
        <f>IF(AND(B42&lt;&gt;"",ISNUMBER(IF(ISNUMBER(F42),F42,E42)),ISNUMBER(I41)),I41+N(G42)-N(H42),"")</f>
        <v/>
      </c>
      <c r="J42" s="29">
        <f>IF(I42="","",I42-($M$18/1000)*SUM($C$13:C42)/$M$12)</f>
        <v/>
      </c>
    </row>
    <row r="43">
      <c r="A43" s="23" t="n"/>
      <c r="B43" s="20" t="n"/>
      <c r="C43" s="24" t="n"/>
      <c r="D43" s="13" t="n"/>
      <c r="E43" s="13" t="n"/>
      <c r="F43" s="13" t="n"/>
      <c r="G43" s="26">
        <f>IF(AND(B43&lt;&gt;"",ISNUMBER(IF(ISNUMBER(F43),F43,E43)),ISNUMBER(I42)),MAX(0,IF(ISNUMBER(E42),E42,D42)-IF(ISNUMBER(F43),F43,E43)),"")</f>
        <v/>
      </c>
      <c r="H43" s="26">
        <f>IF(AND(B43&lt;&gt;"",ISNUMBER(IF(ISNUMBER(F43),F43,E43)),ISNUMBER(I42)),MAX(0,IF(ISNUMBER(F43),F43,E43)-IF(ISNUMBER(E42),E42,D42)),"")</f>
        <v/>
      </c>
      <c r="I43" s="26">
        <f>IF(AND(B43&lt;&gt;"",ISNUMBER(IF(ISNUMBER(F43),F43,E43)),ISNUMBER(I42)),I42+N(G43)-N(H43),"")</f>
        <v/>
      </c>
      <c r="J43" s="29">
        <f>IF(I43="","",I43-($M$18/1000)*SUM($C$13:C43)/$M$12)</f>
        <v/>
      </c>
    </row>
    <row r="44">
      <c r="A44" s="23" t="n"/>
      <c r="B44" s="20" t="n"/>
      <c r="C44" s="24" t="n"/>
      <c r="D44" s="13" t="n"/>
      <c r="E44" s="13" t="n"/>
      <c r="F44" s="13" t="n"/>
      <c r="G44" s="26">
        <f>IF(AND(B44&lt;&gt;"",ISNUMBER(IF(ISNUMBER(F44),F44,E44)),ISNUMBER(I43)),MAX(0,IF(ISNUMBER(E43),E43,D43)-IF(ISNUMBER(F44),F44,E44)),"")</f>
        <v/>
      </c>
      <c r="H44" s="26">
        <f>IF(AND(B44&lt;&gt;"",ISNUMBER(IF(ISNUMBER(F44),F44,E44)),ISNUMBER(I43)),MAX(0,IF(ISNUMBER(F44),F44,E44)-IF(ISNUMBER(E43),E43,D43)),"")</f>
        <v/>
      </c>
      <c r="I44" s="26">
        <f>IF(AND(B44&lt;&gt;"",ISNUMBER(IF(ISNUMBER(F44),F44,E44)),ISNUMBER(I43)),I43+N(G44)-N(H44),"")</f>
        <v/>
      </c>
      <c r="J44" s="29">
        <f>IF(I44="","",I44-($M$18/1000)*SUM($C$13:C44)/$M$12)</f>
        <v/>
      </c>
    </row>
    <row r="45">
      <c r="A45" s="23" t="n"/>
      <c r="B45" s="20" t="n"/>
      <c r="C45" s="24" t="n"/>
      <c r="D45" s="13" t="n"/>
      <c r="E45" s="13" t="n"/>
      <c r="F45" s="13" t="n"/>
      <c r="G45" s="26">
        <f>IF(AND(B45&lt;&gt;"",ISNUMBER(IF(ISNUMBER(F45),F45,E45)),ISNUMBER(I44)),MAX(0,IF(ISNUMBER(E44),E44,D44)-IF(ISNUMBER(F45),F45,E45)),"")</f>
        <v/>
      </c>
      <c r="H45" s="26">
        <f>IF(AND(B45&lt;&gt;"",ISNUMBER(IF(ISNUMBER(F45),F45,E45)),ISNUMBER(I44)),MAX(0,IF(ISNUMBER(F45),F45,E45)-IF(ISNUMBER(E44),E44,D44)),"")</f>
        <v/>
      </c>
      <c r="I45" s="26">
        <f>IF(AND(B45&lt;&gt;"",ISNUMBER(IF(ISNUMBER(F45),F45,E45)),ISNUMBER(I44)),I44+N(G45)-N(H45),"")</f>
        <v/>
      </c>
      <c r="J45" s="29">
        <f>IF(I45="","",I45-($M$18/1000)*SUM($C$13:C45)/$M$12)</f>
        <v/>
      </c>
    </row>
    <row r="46">
      <c r="A46" s="23" t="n"/>
      <c r="B46" s="20" t="n"/>
      <c r="C46" s="24" t="n"/>
      <c r="D46" s="13" t="n"/>
      <c r="E46" s="13" t="n"/>
      <c r="F46" s="13" t="n"/>
      <c r="G46" s="26">
        <f>IF(AND(B46&lt;&gt;"",ISNUMBER(IF(ISNUMBER(F46),F46,E46)),ISNUMBER(I45)),MAX(0,IF(ISNUMBER(E45),E45,D45)-IF(ISNUMBER(F46),F46,E46)),"")</f>
        <v/>
      </c>
      <c r="H46" s="26">
        <f>IF(AND(B46&lt;&gt;"",ISNUMBER(IF(ISNUMBER(F46),F46,E46)),ISNUMBER(I45)),MAX(0,IF(ISNUMBER(F46),F46,E46)-IF(ISNUMBER(E45),E45,D45)),"")</f>
        <v/>
      </c>
      <c r="I46" s="26">
        <f>IF(AND(B46&lt;&gt;"",ISNUMBER(IF(ISNUMBER(F46),F46,E46)),ISNUMBER(I45)),I45+N(G46)-N(H46),"")</f>
        <v/>
      </c>
      <c r="J46" s="29">
        <f>IF(I46="","",I46-($M$18/1000)*SUM($C$13:C46)/$M$12)</f>
        <v/>
      </c>
    </row>
    <row r="47">
      <c r="A47" s="23" t="n"/>
      <c r="B47" s="20" t="n"/>
      <c r="C47" s="24" t="n"/>
      <c r="D47" s="13" t="n"/>
      <c r="E47" s="13" t="n"/>
      <c r="F47" s="13" t="n"/>
      <c r="G47" s="26">
        <f>IF(AND(B47&lt;&gt;"",ISNUMBER(IF(ISNUMBER(F47),F47,E47)),ISNUMBER(I46)),MAX(0,IF(ISNUMBER(E46),E46,D46)-IF(ISNUMBER(F47),F47,E47)),"")</f>
        <v/>
      </c>
      <c r="H47" s="26">
        <f>IF(AND(B47&lt;&gt;"",ISNUMBER(IF(ISNUMBER(F47),F47,E47)),ISNUMBER(I46)),MAX(0,IF(ISNUMBER(F47),F47,E47)-IF(ISNUMBER(E46),E46,D46)),"")</f>
        <v/>
      </c>
      <c r="I47" s="26">
        <f>IF(AND(B47&lt;&gt;"",ISNUMBER(IF(ISNUMBER(F47),F47,E47)),ISNUMBER(I46)),I46+N(G47)-N(H47),"")</f>
        <v/>
      </c>
      <c r="J47" s="29">
        <f>IF(I47="","",I47-($M$18/1000)*SUM($C$13:C47)/$M$12)</f>
        <v/>
      </c>
    </row>
    <row r="48">
      <c r="A48" s="23" t="n"/>
      <c r="B48" s="20" t="n"/>
      <c r="C48" s="24" t="n"/>
      <c r="D48" s="13" t="n"/>
      <c r="E48" s="13" t="n"/>
      <c r="F48" s="13" t="n"/>
      <c r="G48" s="26">
        <f>IF(AND(B48&lt;&gt;"",ISNUMBER(IF(ISNUMBER(F48),F48,E48)),ISNUMBER(I47)),MAX(0,IF(ISNUMBER(E47),E47,D47)-IF(ISNUMBER(F48),F48,E48)),"")</f>
        <v/>
      </c>
      <c r="H48" s="26">
        <f>IF(AND(B48&lt;&gt;"",ISNUMBER(IF(ISNUMBER(F48),F48,E48)),ISNUMBER(I47)),MAX(0,IF(ISNUMBER(F48),F48,E48)-IF(ISNUMBER(E47),E47,D47)),"")</f>
        <v/>
      </c>
      <c r="I48" s="26">
        <f>IF(AND(B48&lt;&gt;"",ISNUMBER(IF(ISNUMBER(F48),F48,E48)),ISNUMBER(I47)),I47+N(G48)-N(H48),"")</f>
        <v/>
      </c>
      <c r="J48" s="29">
        <f>IF(I48="","",I48-($M$18/1000)*SUM($C$13:C48)/$M$12)</f>
        <v/>
      </c>
    </row>
    <row r="49">
      <c r="A49" s="23" t="n"/>
      <c r="B49" s="20" t="n"/>
      <c r="C49" s="24" t="n"/>
      <c r="D49" s="13" t="n"/>
      <c r="E49" s="13" t="n"/>
      <c r="F49" s="13" t="n"/>
      <c r="G49" s="26">
        <f>IF(AND(B49&lt;&gt;"",ISNUMBER(IF(ISNUMBER(F49),F49,E49)),ISNUMBER(I48)),MAX(0,IF(ISNUMBER(E48),E48,D48)-IF(ISNUMBER(F49),F49,E49)),"")</f>
        <v/>
      </c>
      <c r="H49" s="26">
        <f>IF(AND(B49&lt;&gt;"",ISNUMBER(IF(ISNUMBER(F49),F49,E49)),ISNUMBER(I48)),MAX(0,IF(ISNUMBER(F49),F49,E49)-IF(ISNUMBER(E48),E48,D48)),"")</f>
        <v/>
      </c>
      <c r="I49" s="26">
        <f>IF(AND(B49&lt;&gt;"",ISNUMBER(IF(ISNUMBER(F49),F49,E49)),ISNUMBER(I48)),I48+N(G49)-N(H49),"")</f>
        <v/>
      </c>
      <c r="J49" s="29">
        <f>IF(I49="","",I49-($M$18/1000)*SUM($C$13:C49)/$M$12)</f>
        <v/>
      </c>
    </row>
    <row r="50">
      <c r="A50" s="23" t="n"/>
      <c r="B50" s="20" t="n"/>
      <c r="C50" s="24" t="n"/>
      <c r="D50" s="13" t="n"/>
      <c r="E50" s="13" t="n"/>
      <c r="F50" s="13" t="n"/>
      <c r="G50" s="26">
        <f>IF(AND(B50&lt;&gt;"",ISNUMBER(IF(ISNUMBER(F50),F50,E50)),ISNUMBER(I49)),MAX(0,IF(ISNUMBER(E49),E49,D49)-IF(ISNUMBER(F50),F50,E50)),"")</f>
        <v/>
      </c>
      <c r="H50" s="26">
        <f>IF(AND(B50&lt;&gt;"",ISNUMBER(IF(ISNUMBER(F50),F50,E50)),ISNUMBER(I49)),MAX(0,IF(ISNUMBER(F50),F50,E50)-IF(ISNUMBER(E49),E49,D49)),"")</f>
        <v/>
      </c>
      <c r="I50" s="26">
        <f>IF(AND(B50&lt;&gt;"",ISNUMBER(IF(ISNUMBER(F50),F50,E50)),ISNUMBER(I49)),I49+N(G50)-N(H50),"")</f>
        <v/>
      </c>
      <c r="J50" s="29">
        <f>IF(I50="","",I50-($M$18/1000)*SUM($C$13:C50)/$M$12)</f>
        <v/>
      </c>
    </row>
    <row r="51">
      <c r="A51" s="23" t="n"/>
      <c r="B51" s="20" t="n"/>
      <c r="C51" s="24" t="n"/>
      <c r="D51" s="13" t="n"/>
      <c r="E51" s="13" t="n"/>
      <c r="F51" s="13" t="n"/>
      <c r="G51" s="26">
        <f>IF(AND(B51&lt;&gt;"",ISNUMBER(IF(ISNUMBER(F51),F51,E51)),ISNUMBER(I50)),MAX(0,IF(ISNUMBER(E50),E50,D50)-IF(ISNUMBER(F51),F51,E51)),"")</f>
        <v/>
      </c>
      <c r="H51" s="26">
        <f>IF(AND(B51&lt;&gt;"",ISNUMBER(IF(ISNUMBER(F51),F51,E51)),ISNUMBER(I50)),MAX(0,IF(ISNUMBER(F51),F51,E51)-IF(ISNUMBER(E50),E50,D50)),"")</f>
        <v/>
      </c>
      <c r="I51" s="26">
        <f>IF(AND(B51&lt;&gt;"",ISNUMBER(IF(ISNUMBER(F51),F51,E51)),ISNUMBER(I50)),I50+N(G51)-N(H51),"")</f>
        <v/>
      </c>
      <c r="J51" s="29">
        <f>IF(I51="","",I51-($M$18/1000)*SUM($C$13:C51)/$M$12)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D6:E6"/>
    <mergeCell ref="F7:J7"/>
    <mergeCell ref="A4:E4"/>
    <mergeCell ref="I4:J4"/>
    <mergeCell ref="D7:E7"/>
    <mergeCell ref="F5:H5"/>
    <mergeCell ref="A5:C5"/>
    <mergeCell ref="A2:N2"/>
    <mergeCell ref="D5:E5"/>
    <mergeCell ref="A6:C6"/>
    <mergeCell ref="L11:M11"/>
    <mergeCell ref="F4:H4"/>
    <mergeCell ref="I5:J5"/>
    <mergeCell ref="A7:C7"/>
    <mergeCell ref="A10:J10"/>
    <mergeCell ref="A1:N1"/>
  </mergeCells>
  <conditionalFormatting sqref="M20">
    <cfRule type="expression" priority="1" dxfId="0">
      <formula>LEFT($M$20,1)="✔"</formula>
    </cfRule>
    <cfRule type="expression" priority="2" dxfId="1">
      <formula>LEFT($M$20,1)="✖"</formula>
    </cfRule>
  </conditionalFormatting>
  <conditionalFormatting sqref="M21">
    <cfRule type="expression" priority="3" dxfId="2">
      <formula>LEFT($M$21,1)="✖"</formula>
    </cfRule>
  </conditionalFormatting>
  <conditionalFormatting sqref="F7">
    <cfRule type="expression" priority="4" dxfId="3">
      <formula>LEFT($F$7,1)="✔"</formula>
    </cfRule>
    <cfRule type="expression" priority="5" dxfId="2">
      <formula>LEFT($F$7,1)="✖"</formula>
    </cfRule>
  </conditionalFormatting>
  <dataValidations count="5">
    <dataValidation sqref="D5" showDropDown="0" showInputMessage="0" showErrorMessage="1" allowBlank="1" errorTitle="Sheetaky" error="أدخل رقمًا بين -500 و 9000" type="decimal" operator="between">
      <formula1>-500</formula1>
      <formula2>9000</formula2>
    </dataValidation>
    <dataValidation sqref="D6" showDropDown="0" showInputMessage="0" showErrorMessage="1" allowBlank="1" errorTitle="Sheetaky" error="أدخل رقمًا بين -500 و 9000" type="decimal" operator="between">
      <formula1>-500</formula1>
      <formula2>9000</formula2>
    </dataValidation>
    <dataValidation sqref="D7" showDropDown="0" showInputMessage="0" showErrorMessage="1" allowBlank="1" errorTitle="Sheetaky" error="اختر قيمة من القائمة" type="list">
      <formula1>=$L$5:$L$8</formula1>
    </dataValidation>
    <dataValidation sqref="D12:F51" showDropDown="0" showInputMessage="0" showErrorMessage="1" allowBlank="1" errorTitle="Sheetaky" error="أدخل رقمًا بين 0 و 9.999" type="decimal" operator="between">
      <formula1>0</formula1>
      <formula2>9.999</formula2>
    </dataValidation>
    <dataValidation sqref="C12:C51" showDropDown="0" showInputMessage="0" showErrorMessage="1" allowBlank="1" errorTitle="Sheetaky" error="أدخل رقمًا بين 0 و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ضبط الميزانية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3" t="inlineStr">
        <is>
          <t>يحسب مناسيب خط ميزانية بين نقطتين معلومتين بطريقة الارتفاع والهبوط، ويحسب خطأ الإقفال والخطأ المسموح ويوزع التصحيح على النقاط بنسبة المسافة.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4" t="n">
        <v>1</v>
      </c>
      <c r="B8" s="33" t="inlineStr">
        <is>
          <t>اكتب منسوب نقطة البداية والنهاية المعلوم واختر رتبة الميزانية.</t>
        </is>
      </c>
    </row>
    <row r="9" ht="30" customHeight="1">
      <c r="A9" s="34" t="n">
        <v>2</v>
      </c>
      <c r="B9" s="33" t="inlineStr">
        <is>
          <t>اكتب كل نقطة بقراءتها: خلفية في أول محطة، ووسطية أو أمامية، وعند النقطة التحويلية أمامية وخلفية معًا.</t>
        </is>
      </c>
    </row>
    <row r="10" ht="20" customHeight="1">
      <c r="A10" s="34" t="n">
        <v>3</v>
      </c>
      <c r="B10" s="33" t="inlineStr">
        <is>
          <t>اكتب المسافة من النقطة السابقة.</t>
        </is>
      </c>
    </row>
    <row r="11" ht="20" customHeight="1">
      <c r="A11" s="34" t="n">
        <v>4</v>
      </c>
      <c r="B11" s="33" t="inlineStr">
        <is>
          <t>اقرأ خطأ الإقفال والحكم ثم المناسيب بعد الضبط.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5" t="inlineStr"/>
      <c r="B14" s="33" t="inlineStr">
        <is>
          <t>خلية إدخال: اكتب أو اختر قيمتك هنا (خط أزرق على خلفية صفراء).</t>
        </is>
      </c>
    </row>
    <row r="15">
      <c r="A15" s="36" t="inlineStr"/>
      <c r="B15" s="33" t="inlineStr">
        <is>
          <t>خلية محسوبة: معادلة تلقائية، محمية من المسح بالخطأ.</t>
        </is>
      </c>
    </row>
    <row r="16">
      <c r="A16" s="37" t="inlineStr"/>
      <c r="B16" s="33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8" t="inlineStr">
        <is>
          <t>•</t>
        </is>
      </c>
      <c r="B19" s="39" t="inlineStr">
        <is>
          <t>أول صف خلفية فقط (BM1)، وآخر صف أمامية فقط (BM2).</t>
        </is>
      </c>
    </row>
    <row r="20" ht="20" customHeight="1">
      <c r="A20" s="38" t="inlineStr">
        <is>
          <t>•</t>
        </is>
      </c>
      <c r="B20" s="39" t="inlineStr">
        <is>
          <t>الخطأ المسموح = c × √K حيث K بالكيلومتر؛ ثوابت الرتب أمثلة، اعتمد مواصفات مشروعك.</t>
        </is>
      </c>
    </row>
    <row r="21" ht="20" customHeight="1">
      <c r="A21" s="38" t="inlineStr">
        <is>
          <t>•</t>
        </is>
      </c>
      <c r="B21" s="39" t="inlineStr">
        <is>
          <t>إن فشل الفحص الحسابي فالخطأ في الجمع لا في الحقل.</t>
        </is>
      </c>
    </row>
    <row r="22" ht="20" customHeight="1">
      <c r="A22" s="38" t="inlineStr">
        <is>
          <t>•</t>
        </is>
      </c>
      <c r="B22" s="3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8" t="inlineStr">
        <is>
          <t>•</t>
        </is>
      </c>
      <c r="B23" s="3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8" t="inlineStr">
        <is>
          <t>•</t>
        </is>
      </c>
      <c r="B24" s="3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LVL</dc:title>
  <dcterms:created xmlns:dcterms="http://purl.org/dc/terms/" xmlns:xsi="http://www.w3.org/2001/XMLSchema-instance" xsi:type="dcterms:W3CDTF">2026-10-23T13:14:15Z</dcterms:created>
  <dcterms:modified xmlns:dcterms="http://purl.org/dc/terms/" xmlns:xsi="http://www.w3.org/2001/XMLSchema-instance" xsi:type="dcterms:W3CDTF">2026-10-23T13:14:15Z</dcterms:modified>
</cp:coreProperties>
</file>