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سوي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5A665F"/>
      <sz val="9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0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1" fontId="8" fillId="6" borderId="1" applyAlignment="1" pivotButton="0" quotePrefix="0" xfId="0">
      <alignment horizontal="center" vertical="center" wrapText="1" readingOrder="2"/>
    </xf>
    <xf numFmtId="0" fontId="0" fillId="6" borderId="1" pivotButton="0" quotePrefix="0" xfId="0"/>
    <xf numFmtId="164" fontId="8" fillId="6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8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165" fontId="8" fillId="6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4" fillId="6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8" fillId="6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M48"/>
  <sheetViews>
    <sheetView showGridLines="0" rightToLeft="1" zoomScale="10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4" customWidth="1" min="5" max="5"/>
    <col width="13" customWidth="1" min="6" max="6"/>
    <col width="13" customWidth="1" min="7" max="7"/>
    <col width="11" customWidth="1" min="8" max="8"/>
    <col width="14" customWidth="1" min="9" max="9"/>
    <col width="13" customWidth="1" min="10" max="10"/>
    <col width="16" customWidth="1" min="11" max="11"/>
    <col width="8" customWidth="1" min="12" max="12"/>
    <col width="14" customWidth="1" min="13" max="13"/>
  </cols>
  <sheetData>
    <row r="1" ht="36" customHeight="1">
      <c r="A1" s="1" t="inlineStr">
        <is>
          <t>دفتر التسوية (المناسيب): طريقة ارتفاع الجهاز مع التصحيح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اكتب قراءات الخلفية والوسيطة والأمامية، فيحسب الشيت المناسيب ويتحقق حسابيًا ويوزع خطأ الإغلاق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/>
    <row r="4" ht="22" customHeight="1">
      <c r="A4" s="5" t="inlineStr">
        <is>
          <t>بيانات المسير</t>
        </is>
      </c>
      <c r="B4" s="6" t="n"/>
      <c r="C4" s="6" t="n"/>
      <c r="D4" s="6" t="n"/>
      <c r="E4" s="6" t="n"/>
      <c r="F4" s="6" t="n"/>
      <c r="H4" s="7" t="inlineStr">
        <is>
          <t>النتائج والفحص</t>
        </is>
      </c>
      <c r="I4" s="6" t="n"/>
      <c r="J4" s="6" t="n"/>
      <c r="K4" s="6" t="n"/>
      <c r="L4" s="6" t="n"/>
      <c r="M4" s="6" t="n"/>
    </row>
    <row r="5">
      <c r="A5" s="8" t="inlineStr">
        <is>
          <t>منسوب نقطة البداية المعلومة</t>
        </is>
      </c>
      <c r="B5" s="9" t="n"/>
      <c r="C5" s="9" t="n"/>
      <c r="D5" s="10" t="n">
        <v>100</v>
      </c>
      <c r="E5" s="11" t="inlineStr">
        <is>
          <t>m</t>
        </is>
      </c>
      <c r="H5" s="12" t="inlineStr">
        <is>
          <t>عدد الصفوف المستخدمة</t>
        </is>
      </c>
      <c r="I5" s="9" t="n"/>
      <c r="J5" s="9" t="n"/>
      <c r="K5" s="9" t="n"/>
      <c r="L5" s="13">
        <f>SUMPRODUCT(--($F$19:$F$48&lt;&gt;0))</f>
        <v/>
      </c>
      <c r="M5" s="14" t="n"/>
    </row>
    <row r="6">
      <c r="A6" s="8" t="inlineStr">
        <is>
          <t>منسوب نقطة الإغلاق المعلومة (اختياري)</t>
        </is>
      </c>
      <c r="B6" s="9" t="n"/>
      <c r="C6" s="9" t="n"/>
      <c r="D6" s="10" t="n">
        <v>101.285</v>
      </c>
      <c r="E6" s="11" t="inlineStr">
        <is>
          <t>m</t>
        </is>
      </c>
      <c r="H6" s="12" t="inlineStr">
        <is>
          <t>عدد محطات الجهاز</t>
        </is>
      </c>
      <c r="I6" s="9" t="n"/>
      <c r="J6" s="9" t="n"/>
      <c r="K6" s="9" t="n"/>
      <c r="L6" s="13">
        <f>COUNT($B$19:$B$48)</f>
        <v/>
      </c>
      <c r="M6" s="14" t="n"/>
    </row>
    <row r="7">
      <c r="A7" s="8" t="inlineStr">
        <is>
          <t>طول المسير</t>
        </is>
      </c>
      <c r="B7" s="9" t="n"/>
      <c r="C7" s="9" t="n"/>
      <c r="D7" s="10" t="n">
        <v>0.45</v>
      </c>
      <c r="E7" s="11" t="inlineStr">
        <is>
          <t>km</t>
        </is>
      </c>
      <c r="H7" s="12" t="inlineStr">
        <is>
          <t>مجموع الخلفية ΣBS</t>
        </is>
      </c>
      <c r="I7" s="9" t="n"/>
      <c r="J7" s="9" t="n"/>
      <c r="K7" s="9" t="n"/>
      <c r="L7" s="15">
        <f>SUM($B$19:$B$48)</f>
        <v/>
      </c>
      <c r="M7" s="14" t="n"/>
    </row>
    <row r="8">
      <c r="A8" s="8" t="inlineStr">
        <is>
          <t>ثابت الدقة C (مم/√كم)</t>
        </is>
      </c>
      <c r="B8" s="9" t="n"/>
      <c r="C8" s="9" t="n"/>
      <c r="D8" s="16" t="n">
        <v>12</v>
      </c>
      <c r="E8" s="11" t="inlineStr">
        <is>
          <t>mm</t>
        </is>
      </c>
      <c r="H8" s="12" t="inlineStr">
        <is>
          <t>مجموع الأمامية ΣFS</t>
        </is>
      </c>
      <c r="I8" s="9" t="n"/>
      <c r="J8" s="9" t="n"/>
      <c r="K8" s="9" t="n"/>
      <c r="L8" s="15">
        <f>SUM($D$19:$D$48)</f>
        <v/>
      </c>
      <c r="M8" s="14" t="n"/>
    </row>
    <row r="9">
      <c r="H9" s="12" t="inlineStr">
        <is>
          <t>المنسوب الخام لآخر نقطة</t>
        </is>
      </c>
      <c r="I9" s="9" t="n"/>
      <c r="J9" s="9" t="n"/>
      <c r="K9" s="9" t="n"/>
      <c r="L9" s="15">
        <f>IF($L$5=0,0,INDEX($H$19:$H$48,$L$5))</f>
        <v/>
      </c>
      <c r="M9" s="14" t="n"/>
    </row>
    <row r="10">
      <c r="H10" s="12" t="inlineStr">
        <is>
          <t>الفحص الحسابي ΣBS−ΣFS = آخر − أول</t>
        </is>
      </c>
      <c r="I10" s="9" t="n"/>
      <c r="J10" s="9" t="n"/>
      <c r="K10" s="9" t="n"/>
      <c r="L10" s="17">
        <f>IF(ABS(($L$7-$L$8)-($L$9-$D$5))&lt;0.0005,"سليم ✓","خطأ حسابي ✗")</f>
        <v/>
      </c>
      <c r="M10" s="14" t="n"/>
    </row>
    <row r="11">
      <c r="H11" s="12" t="inlineStr">
        <is>
          <t>خطأ الإغلاق (م)</t>
        </is>
      </c>
      <c r="I11" s="9" t="n"/>
      <c r="J11" s="9" t="n"/>
      <c r="K11" s="9" t="n"/>
      <c r="L11" s="18">
        <f>IF(ISNUMBER($D$6),$L$9-$D$6,0)</f>
        <v/>
      </c>
      <c r="M11" s="14" t="n"/>
    </row>
    <row r="12">
      <c r="H12" s="12" t="inlineStr">
        <is>
          <t>المسموح (م)</t>
        </is>
      </c>
      <c r="I12" s="9" t="n"/>
      <c r="J12" s="9" t="n"/>
      <c r="K12" s="9" t="n"/>
      <c r="L12" s="19">
        <f>$D$8*SQRT($D$7)/1000</f>
        <v/>
      </c>
      <c r="M12" s="14" t="n"/>
    </row>
    <row r="13">
      <c r="H13" s="12" t="inlineStr">
        <is>
          <t>حالة الدقة</t>
        </is>
      </c>
      <c r="I13" s="9" t="n"/>
      <c r="J13" s="9" t="n"/>
      <c r="K13" s="9" t="n"/>
      <c r="L13" s="17">
        <f>IF(NOT(ISNUMBER($D$6)),"بلا منسوب إغلاق",IF(ABS($L$11)&lt;=$L$12,"مقبولة ✓","تتجاوز المسموح ✗"))</f>
        <v/>
      </c>
      <c r="M13" s="14" t="n"/>
    </row>
    <row r="14">
      <c r="H14" s="12" t="inlineStr">
        <is>
          <t>صفوف فيها خطأ إدخال</t>
        </is>
      </c>
      <c r="I14" s="9" t="n"/>
      <c r="J14" s="9" t="n"/>
      <c r="K14" s="9" t="n"/>
      <c r="L14" s="13">
        <f>COUNTIF($F$19:$F$48,-1)</f>
        <v/>
      </c>
      <c r="M14" s="14" t="n"/>
    </row>
    <row r="15"/>
    <row r="16"/>
    <row r="17" ht="22" customHeight="1">
      <c r="A17" s="5" t="inlineStr">
        <is>
          <t>القراءات</t>
        </is>
      </c>
      <c r="B17" s="6" t="n"/>
      <c r="C17" s="6" t="n"/>
      <c r="D17" s="6" t="n"/>
      <c r="E17" s="6" t="n"/>
      <c r="F17" s="6" t="n"/>
    </row>
    <row r="18" ht="34" customHeight="1">
      <c r="A18" s="20" t="inlineStr">
        <is>
          <t>النقطة</t>
        </is>
      </c>
      <c r="B18" s="20" t="inlineStr">
        <is>
          <t>خلفية BS</t>
        </is>
      </c>
      <c r="C18" s="20" t="inlineStr">
        <is>
          <t>وسيطة IS</t>
        </is>
      </c>
      <c r="D18" s="20" t="inlineStr">
        <is>
          <t>أمامية FS</t>
        </is>
      </c>
      <c r="E18" s="20" t="inlineStr">
        <is>
          <t>ملاحظات</t>
        </is>
      </c>
      <c r="F18" s="20" t="inlineStr">
        <is>
          <t>✓</t>
        </is>
      </c>
      <c r="G18" s="20" t="inlineStr">
        <is>
          <t>ارتفاع الجهاز HI</t>
        </is>
      </c>
      <c r="H18" s="20" t="inlineStr">
        <is>
          <t>المنسوب الخام</t>
        </is>
      </c>
      <c r="I18" s="20" t="inlineStr">
        <is>
          <t>رقم المحطة</t>
        </is>
      </c>
      <c r="J18" s="20" t="inlineStr">
        <is>
          <t>التصحيح (م)</t>
        </is>
      </c>
      <c r="K18" s="20" t="inlineStr">
        <is>
          <t>المنسوب بعد التصحيح</t>
        </is>
      </c>
    </row>
    <row r="19">
      <c r="A19" s="21" t="inlineStr">
        <is>
          <t>BM1</t>
        </is>
      </c>
      <c r="B19" s="10" t="n">
        <v>1.452</v>
      </c>
      <c r="C19" s="10" t="n"/>
      <c r="D19" s="10" t="n"/>
      <c r="E19" s="21" t="inlineStr">
        <is>
          <t>RL = 100.000</t>
        </is>
      </c>
      <c r="F19" s="13">
        <f>IF(COUNT(B19:D19)=0,0,IF(AND(COUNT(C19:D19)&lt;=1,IF(ROW()=19,AND(ISNUMBER(B19),COUNT(C19:D19)=0),OR(ISNUMBER(C19),ISNUMBER(D19)))),1,-1))</f>
        <v/>
      </c>
      <c r="G19" s="15">
        <f>IF(ISNUMBER(B19),$D$5+B19,"")</f>
        <v/>
      </c>
      <c r="H19" s="15">
        <f>IF(ISNUMBER(B19),$D$5,"")</f>
        <v/>
      </c>
      <c r="I19" s="13">
        <f>IF($F19&lt;&gt;0,COUNT($B$19:B19)*0,"")</f>
        <v/>
      </c>
      <c r="J19" s="19">
        <f>IF($F19&lt;&gt;0,IF(AND(ISNUMBER($D$6),$L$6&gt;0),-$L$11*I19/$L$6,0),"")</f>
        <v/>
      </c>
      <c r="K19" s="22">
        <f>IF($F19&lt;&gt;0,H19+J19,"")</f>
        <v/>
      </c>
    </row>
    <row r="20">
      <c r="A20" s="21" t="inlineStr">
        <is>
          <t>P1</t>
        </is>
      </c>
      <c r="B20" s="10" t="n"/>
      <c r="C20" s="10" t="n">
        <v>1.318</v>
      </c>
      <c r="D20" s="10" t="n"/>
      <c r="E20" s="21" t="inlineStr"/>
      <c r="F20" s="13">
        <f>IF(COUNT(B20:D20)=0,0,IF(AND(COUNT(C20:D20)&lt;=1,IF(ROW()=19,AND(ISNUMBER(B20),COUNT(C20:D20)=0),OR(ISNUMBER(C20),ISNUMBER(D20)))),1,-1))</f>
        <v/>
      </c>
      <c r="G20" s="15">
        <f>IF($F20&lt;&gt;0,IF(ISNUMBER(B20),H20+B20,G19),"")</f>
        <v/>
      </c>
      <c r="H20" s="15">
        <f>IF($F20&lt;&gt;0,IF(ISNUMBER(D20),G19-D20,IF(ISNUMBER(C20),G19-C20,"")),"")</f>
        <v/>
      </c>
      <c r="I20" s="13">
        <f>IF($F20&lt;&gt;0,COUNT($B$19:B19),"")</f>
        <v/>
      </c>
      <c r="J20" s="19">
        <f>IF($F20&lt;&gt;0,IF(AND(ISNUMBER($D$6),$L$6&gt;0),-$L$11*I20/$L$6,0),"")</f>
        <v/>
      </c>
      <c r="K20" s="22">
        <f>IF($F20&lt;&gt;0,H20+J20,"")</f>
        <v/>
      </c>
    </row>
    <row r="21">
      <c r="A21" s="21" t="inlineStr">
        <is>
          <t>P2</t>
        </is>
      </c>
      <c r="B21" s="10" t="n"/>
      <c r="C21" s="10" t="n">
        <v>1.105</v>
      </c>
      <c r="D21" s="10" t="n"/>
      <c r="E21" s="21" t="inlineStr"/>
      <c r="F21" s="13">
        <f>IF(COUNT(B21:D21)=0,0,IF(AND(COUNT(C21:D21)&lt;=1,IF(ROW()=19,AND(ISNUMBER(B21),COUNT(C21:D21)=0),OR(ISNUMBER(C21),ISNUMBER(D21)))),1,-1))</f>
        <v/>
      </c>
      <c r="G21" s="15">
        <f>IF($F21&lt;&gt;0,IF(ISNUMBER(B21),H21+B21,G20),"")</f>
        <v/>
      </c>
      <c r="H21" s="15">
        <f>IF($F21&lt;&gt;0,IF(ISNUMBER(D21),G20-D21,IF(ISNUMBER(C21),G20-C21,"")),"")</f>
        <v/>
      </c>
      <c r="I21" s="13">
        <f>IF($F21&lt;&gt;0,COUNT($B$19:B20),"")</f>
        <v/>
      </c>
      <c r="J21" s="19">
        <f>IF($F21&lt;&gt;0,IF(AND(ISNUMBER($D$6),$L$6&gt;0),-$L$11*I21/$L$6,0),"")</f>
        <v/>
      </c>
      <c r="K21" s="22">
        <f>IF($F21&lt;&gt;0,H21+J21,"")</f>
        <v/>
      </c>
    </row>
    <row r="22">
      <c r="A22" s="21" t="inlineStr">
        <is>
          <t>TP1</t>
        </is>
      </c>
      <c r="B22" s="10" t="n">
        <v>1.61</v>
      </c>
      <c r="C22" s="10" t="n"/>
      <c r="D22" s="10" t="n">
        <v>0.987</v>
      </c>
      <c r="E22" s="21" t="inlineStr"/>
      <c r="F22" s="13">
        <f>IF(COUNT(B22:D22)=0,0,IF(AND(COUNT(C22:D22)&lt;=1,IF(ROW()=19,AND(ISNUMBER(B22),COUNT(C22:D22)=0),OR(ISNUMBER(C22),ISNUMBER(D22)))),1,-1))</f>
        <v/>
      </c>
      <c r="G22" s="15">
        <f>IF($F22&lt;&gt;0,IF(ISNUMBER(B22),H22+B22,G21),"")</f>
        <v/>
      </c>
      <c r="H22" s="15">
        <f>IF($F22&lt;&gt;0,IF(ISNUMBER(D22),G21-D22,IF(ISNUMBER(C22),G21-C22,"")),"")</f>
        <v/>
      </c>
      <c r="I22" s="13">
        <f>IF($F22&lt;&gt;0,COUNT($B$19:B21),"")</f>
        <v/>
      </c>
      <c r="J22" s="19">
        <f>IF($F22&lt;&gt;0,IF(AND(ISNUMBER($D$6),$L$6&gt;0),-$L$11*I22/$L$6,0),"")</f>
        <v/>
      </c>
      <c r="K22" s="22">
        <f>IF($F22&lt;&gt;0,H22+J22,"")</f>
        <v/>
      </c>
    </row>
    <row r="23">
      <c r="A23" s="21" t="inlineStr">
        <is>
          <t>P3</t>
        </is>
      </c>
      <c r="B23" s="10" t="n"/>
      <c r="C23" s="10" t="n">
        <v>1.402</v>
      </c>
      <c r="D23" s="10" t="n"/>
      <c r="E23" s="21" t="inlineStr"/>
      <c r="F23" s="13">
        <f>IF(COUNT(B23:D23)=0,0,IF(AND(COUNT(C23:D23)&lt;=1,IF(ROW()=19,AND(ISNUMBER(B23),COUNT(C23:D23)=0),OR(ISNUMBER(C23),ISNUMBER(D23)))),1,-1))</f>
        <v/>
      </c>
      <c r="G23" s="15">
        <f>IF($F23&lt;&gt;0,IF(ISNUMBER(B23),H23+B23,G22),"")</f>
        <v/>
      </c>
      <c r="H23" s="15">
        <f>IF($F23&lt;&gt;0,IF(ISNUMBER(D23),G22-D23,IF(ISNUMBER(C23),G22-C23,"")),"")</f>
        <v/>
      </c>
      <c r="I23" s="13">
        <f>IF($F23&lt;&gt;0,COUNT($B$19:B22),"")</f>
        <v/>
      </c>
      <c r="J23" s="19">
        <f>IF($F23&lt;&gt;0,IF(AND(ISNUMBER($D$6),$L$6&gt;0),-$L$11*I23/$L$6,0),"")</f>
        <v/>
      </c>
      <c r="K23" s="22">
        <f>IF($F23&lt;&gt;0,H23+J23,"")</f>
        <v/>
      </c>
    </row>
    <row r="24">
      <c r="A24" s="21" t="inlineStr">
        <is>
          <t>P4</t>
        </is>
      </c>
      <c r="B24" s="10" t="n"/>
      <c r="C24" s="10" t="n">
        <v>1.755</v>
      </c>
      <c r="D24" s="10" t="n"/>
      <c r="E24" s="21" t="inlineStr"/>
      <c r="F24" s="13">
        <f>IF(COUNT(B24:D24)=0,0,IF(AND(COUNT(C24:D24)&lt;=1,IF(ROW()=19,AND(ISNUMBER(B24),COUNT(C24:D24)=0),OR(ISNUMBER(C24),ISNUMBER(D24)))),1,-1))</f>
        <v/>
      </c>
      <c r="G24" s="15">
        <f>IF($F24&lt;&gt;0,IF(ISNUMBER(B24),H24+B24,G23),"")</f>
        <v/>
      </c>
      <c r="H24" s="15">
        <f>IF($F24&lt;&gt;0,IF(ISNUMBER(D24),G23-D24,IF(ISNUMBER(C24),G23-C24,"")),"")</f>
        <v/>
      </c>
      <c r="I24" s="13">
        <f>IF($F24&lt;&gt;0,COUNT($B$19:B23),"")</f>
        <v/>
      </c>
      <c r="J24" s="19">
        <f>IF($F24&lt;&gt;0,IF(AND(ISNUMBER($D$6),$L$6&gt;0),-$L$11*I24/$L$6,0),"")</f>
        <v/>
      </c>
      <c r="K24" s="22">
        <f>IF($F24&lt;&gt;0,H24+J24,"")</f>
        <v/>
      </c>
    </row>
    <row r="25">
      <c r="A25" s="21" t="inlineStr">
        <is>
          <t>TP2</t>
        </is>
      </c>
      <c r="B25" s="10" t="n">
        <v>1.322</v>
      </c>
      <c r="C25" s="10" t="n"/>
      <c r="D25" s="10" t="n">
        <v>1.23</v>
      </c>
      <c r="E25" s="21" t="inlineStr"/>
      <c r="F25" s="13">
        <f>IF(COUNT(B25:D25)=0,0,IF(AND(COUNT(C25:D25)&lt;=1,IF(ROW()=19,AND(ISNUMBER(B25),COUNT(C25:D25)=0),OR(ISNUMBER(C25),ISNUMBER(D25)))),1,-1))</f>
        <v/>
      </c>
      <c r="G25" s="15">
        <f>IF($F25&lt;&gt;0,IF(ISNUMBER(B25),H25+B25,G24),"")</f>
        <v/>
      </c>
      <c r="H25" s="15">
        <f>IF($F25&lt;&gt;0,IF(ISNUMBER(D25),G24-D25,IF(ISNUMBER(C25),G24-C25,"")),"")</f>
        <v/>
      </c>
      <c r="I25" s="13">
        <f>IF($F25&lt;&gt;0,COUNT($B$19:B24),"")</f>
        <v/>
      </c>
      <c r="J25" s="19">
        <f>IF($F25&lt;&gt;0,IF(AND(ISNUMBER($D$6),$L$6&gt;0),-$L$11*I25/$L$6,0),"")</f>
        <v/>
      </c>
      <c r="K25" s="22">
        <f>IF($F25&lt;&gt;0,H25+J25,"")</f>
        <v/>
      </c>
    </row>
    <row r="26">
      <c r="A26" s="21" t="inlineStr">
        <is>
          <t>P5</t>
        </is>
      </c>
      <c r="B26" s="10" t="n"/>
      <c r="C26" s="10" t="n">
        <v>0.912</v>
      </c>
      <c r="D26" s="10" t="n"/>
      <c r="E26" s="21" t="inlineStr"/>
      <c r="F26" s="13">
        <f>IF(COUNT(B26:D26)=0,0,IF(AND(COUNT(C26:D26)&lt;=1,IF(ROW()=19,AND(ISNUMBER(B26),COUNT(C26:D26)=0),OR(ISNUMBER(C26),ISNUMBER(D26)))),1,-1))</f>
        <v/>
      </c>
      <c r="G26" s="15">
        <f>IF($F26&lt;&gt;0,IF(ISNUMBER(B26),H26+B26,G25),"")</f>
        <v/>
      </c>
      <c r="H26" s="15">
        <f>IF($F26&lt;&gt;0,IF(ISNUMBER(D26),G25-D26,IF(ISNUMBER(C26),G25-C26,"")),"")</f>
        <v/>
      </c>
      <c r="I26" s="13">
        <f>IF($F26&lt;&gt;0,COUNT($B$19:B25),"")</f>
        <v/>
      </c>
      <c r="J26" s="19">
        <f>IF($F26&lt;&gt;0,IF(AND(ISNUMBER($D$6),$L$6&gt;0),-$L$11*I26/$L$6,0),"")</f>
        <v/>
      </c>
      <c r="K26" s="22">
        <f>IF($F26&lt;&gt;0,H26+J26,"")</f>
        <v/>
      </c>
    </row>
    <row r="27">
      <c r="A27" s="21" t="inlineStr">
        <is>
          <t>BM2</t>
        </is>
      </c>
      <c r="B27" s="10" t="n"/>
      <c r="C27" s="10" t="n"/>
      <c r="D27" s="10" t="n">
        <v>0.885</v>
      </c>
      <c r="E27" s="21" t="inlineStr">
        <is>
          <t>RL = 101.285</t>
        </is>
      </c>
      <c r="F27" s="13">
        <f>IF(COUNT(B27:D27)=0,0,IF(AND(COUNT(C27:D27)&lt;=1,IF(ROW()=19,AND(ISNUMBER(B27),COUNT(C27:D27)=0),OR(ISNUMBER(C27),ISNUMBER(D27)))),1,-1))</f>
        <v/>
      </c>
      <c r="G27" s="15">
        <f>IF($F27&lt;&gt;0,IF(ISNUMBER(B27),H27+B27,G26),"")</f>
        <v/>
      </c>
      <c r="H27" s="15">
        <f>IF($F27&lt;&gt;0,IF(ISNUMBER(D27),G26-D27,IF(ISNUMBER(C27),G26-C27,"")),"")</f>
        <v/>
      </c>
      <c r="I27" s="13">
        <f>IF($F27&lt;&gt;0,COUNT($B$19:B26),"")</f>
        <v/>
      </c>
      <c r="J27" s="19">
        <f>IF($F27&lt;&gt;0,IF(AND(ISNUMBER($D$6),$L$6&gt;0),-$L$11*I27/$L$6,0),"")</f>
        <v/>
      </c>
      <c r="K27" s="22">
        <f>IF($F27&lt;&gt;0,H27+J27,"")</f>
        <v/>
      </c>
    </row>
    <row r="28">
      <c r="A28" s="21" t="n"/>
      <c r="B28" s="10" t="n"/>
      <c r="C28" s="10" t="n"/>
      <c r="D28" s="10" t="n"/>
      <c r="E28" s="21" t="n"/>
      <c r="F28" s="13">
        <f>IF(COUNT(B28:D28)=0,0,IF(AND(COUNT(C28:D28)&lt;=1,IF(ROW()=19,AND(ISNUMBER(B28),COUNT(C28:D28)=0),OR(ISNUMBER(C28),ISNUMBER(D28)))),1,-1))</f>
        <v/>
      </c>
      <c r="G28" s="15">
        <f>IF($F28&lt;&gt;0,IF(ISNUMBER(B28),H28+B28,G27),"")</f>
        <v/>
      </c>
      <c r="H28" s="15">
        <f>IF($F28&lt;&gt;0,IF(ISNUMBER(D28),G27-D28,IF(ISNUMBER(C28),G27-C28,"")),"")</f>
        <v/>
      </c>
      <c r="I28" s="13">
        <f>IF($F28&lt;&gt;0,COUNT($B$19:B27),"")</f>
        <v/>
      </c>
      <c r="J28" s="19">
        <f>IF($F28&lt;&gt;0,IF(AND(ISNUMBER($D$6),$L$6&gt;0),-$L$11*I28/$L$6,0),"")</f>
        <v/>
      </c>
      <c r="K28" s="22">
        <f>IF($F28&lt;&gt;0,H28+J28,"")</f>
        <v/>
      </c>
    </row>
    <row r="29">
      <c r="A29" s="21" t="n"/>
      <c r="B29" s="10" t="n"/>
      <c r="C29" s="10" t="n"/>
      <c r="D29" s="10" t="n"/>
      <c r="E29" s="21" t="n"/>
      <c r="F29" s="13">
        <f>IF(COUNT(B29:D29)=0,0,IF(AND(COUNT(C29:D29)&lt;=1,IF(ROW()=19,AND(ISNUMBER(B29),COUNT(C29:D29)=0),OR(ISNUMBER(C29),ISNUMBER(D29)))),1,-1))</f>
        <v/>
      </c>
      <c r="G29" s="15">
        <f>IF($F29&lt;&gt;0,IF(ISNUMBER(B29),H29+B29,G28),"")</f>
        <v/>
      </c>
      <c r="H29" s="15">
        <f>IF($F29&lt;&gt;0,IF(ISNUMBER(D29),G28-D29,IF(ISNUMBER(C29),G28-C29,"")),"")</f>
        <v/>
      </c>
      <c r="I29" s="13">
        <f>IF($F29&lt;&gt;0,COUNT($B$19:B28),"")</f>
        <v/>
      </c>
      <c r="J29" s="19">
        <f>IF($F29&lt;&gt;0,IF(AND(ISNUMBER($D$6),$L$6&gt;0),-$L$11*I29/$L$6,0),"")</f>
        <v/>
      </c>
      <c r="K29" s="22">
        <f>IF($F29&lt;&gt;0,H29+J29,"")</f>
        <v/>
      </c>
    </row>
    <row r="30">
      <c r="A30" s="21" t="n"/>
      <c r="B30" s="10" t="n"/>
      <c r="C30" s="10" t="n"/>
      <c r="D30" s="10" t="n"/>
      <c r="E30" s="21" t="n"/>
      <c r="F30" s="13">
        <f>IF(COUNT(B30:D30)=0,0,IF(AND(COUNT(C30:D30)&lt;=1,IF(ROW()=19,AND(ISNUMBER(B30),COUNT(C30:D30)=0),OR(ISNUMBER(C30),ISNUMBER(D30)))),1,-1))</f>
        <v/>
      </c>
      <c r="G30" s="15">
        <f>IF($F30&lt;&gt;0,IF(ISNUMBER(B30),H30+B30,G29),"")</f>
        <v/>
      </c>
      <c r="H30" s="15">
        <f>IF($F30&lt;&gt;0,IF(ISNUMBER(D30),G29-D30,IF(ISNUMBER(C30),G29-C30,"")),"")</f>
        <v/>
      </c>
      <c r="I30" s="13">
        <f>IF($F30&lt;&gt;0,COUNT($B$19:B29),"")</f>
        <v/>
      </c>
      <c r="J30" s="19">
        <f>IF($F30&lt;&gt;0,IF(AND(ISNUMBER($D$6),$L$6&gt;0),-$L$11*I30/$L$6,0),"")</f>
        <v/>
      </c>
      <c r="K30" s="22">
        <f>IF($F30&lt;&gt;0,H30+J30,"")</f>
        <v/>
      </c>
    </row>
    <row r="31">
      <c r="A31" s="21" t="n"/>
      <c r="B31" s="10" t="n"/>
      <c r="C31" s="10" t="n"/>
      <c r="D31" s="10" t="n"/>
      <c r="E31" s="21" t="n"/>
      <c r="F31" s="13">
        <f>IF(COUNT(B31:D31)=0,0,IF(AND(COUNT(C31:D31)&lt;=1,IF(ROW()=19,AND(ISNUMBER(B31),COUNT(C31:D31)=0),OR(ISNUMBER(C31),ISNUMBER(D31)))),1,-1))</f>
        <v/>
      </c>
      <c r="G31" s="15">
        <f>IF($F31&lt;&gt;0,IF(ISNUMBER(B31),H31+B31,G30),"")</f>
        <v/>
      </c>
      <c r="H31" s="15">
        <f>IF($F31&lt;&gt;0,IF(ISNUMBER(D31),G30-D31,IF(ISNUMBER(C31),G30-C31,"")),"")</f>
        <v/>
      </c>
      <c r="I31" s="13">
        <f>IF($F31&lt;&gt;0,COUNT($B$19:B30),"")</f>
        <v/>
      </c>
      <c r="J31" s="19">
        <f>IF($F31&lt;&gt;0,IF(AND(ISNUMBER($D$6),$L$6&gt;0),-$L$11*I31/$L$6,0),"")</f>
        <v/>
      </c>
      <c r="K31" s="22">
        <f>IF($F31&lt;&gt;0,H31+J31,"")</f>
        <v/>
      </c>
    </row>
    <row r="32">
      <c r="A32" s="21" t="n"/>
      <c r="B32" s="10" t="n"/>
      <c r="C32" s="10" t="n"/>
      <c r="D32" s="10" t="n"/>
      <c r="E32" s="21" t="n"/>
      <c r="F32" s="13">
        <f>IF(COUNT(B32:D32)=0,0,IF(AND(COUNT(C32:D32)&lt;=1,IF(ROW()=19,AND(ISNUMBER(B32),COUNT(C32:D32)=0),OR(ISNUMBER(C32),ISNUMBER(D32)))),1,-1))</f>
        <v/>
      </c>
      <c r="G32" s="15">
        <f>IF($F32&lt;&gt;0,IF(ISNUMBER(B32),H32+B32,G31),"")</f>
        <v/>
      </c>
      <c r="H32" s="15">
        <f>IF($F32&lt;&gt;0,IF(ISNUMBER(D32),G31-D32,IF(ISNUMBER(C32),G31-C32,"")),"")</f>
        <v/>
      </c>
      <c r="I32" s="13">
        <f>IF($F32&lt;&gt;0,COUNT($B$19:B31),"")</f>
        <v/>
      </c>
      <c r="J32" s="19">
        <f>IF($F32&lt;&gt;0,IF(AND(ISNUMBER($D$6),$L$6&gt;0),-$L$11*I32/$L$6,0),"")</f>
        <v/>
      </c>
      <c r="K32" s="22">
        <f>IF($F32&lt;&gt;0,H32+J32,"")</f>
        <v/>
      </c>
    </row>
    <row r="33">
      <c r="A33" s="21" t="n"/>
      <c r="B33" s="10" t="n"/>
      <c r="C33" s="10" t="n"/>
      <c r="D33" s="10" t="n"/>
      <c r="E33" s="21" t="n"/>
      <c r="F33" s="13">
        <f>IF(COUNT(B33:D33)=0,0,IF(AND(COUNT(C33:D33)&lt;=1,IF(ROW()=19,AND(ISNUMBER(B33),COUNT(C33:D33)=0),OR(ISNUMBER(C33),ISNUMBER(D33)))),1,-1))</f>
        <v/>
      </c>
      <c r="G33" s="15">
        <f>IF($F33&lt;&gt;0,IF(ISNUMBER(B33),H33+B33,G32),"")</f>
        <v/>
      </c>
      <c r="H33" s="15">
        <f>IF($F33&lt;&gt;0,IF(ISNUMBER(D33),G32-D33,IF(ISNUMBER(C33),G32-C33,"")),"")</f>
        <v/>
      </c>
      <c r="I33" s="13">
        <f>IF($F33&lt;&gt;0,COUNT($B$19:B32),"")</f>
        <v/>
      </c>
      <c r="J33" s="19">
        <f>IF($F33&lt;&gt;0,IF(AND(ISNUMBER($D$6),$L$6&gt;0),-$L$11*I33/$L$6,0),"")</f>
        <v/>
      </c>
      <c r="K33" s="22">
        <f>IF($F33&lt;&gt;0,H33+J33,"")</f>
        <v/>
      </c>
    </row>
    <row r="34">
      <c r="A34" s="21" t="n"/>
      <c r="B34" s="10" t="n"/>
      <c r="C34" s="10" t="n"/>
      <c r="D34" s="10" t="n"/>
      <c r="E34" s="21" t="n"/>
      <c r="F34" s="13">
        <f>IF(COUNT(B34:D34)=0,0,IF(AND(COUNT(C34:D34)&lt;=1,IF(ROW()=19,AND(ISNUMBER(B34),COUNT(C34:D34)=0),OR(ISNUMBER(C34),ISNUMBER(D34)))),1,-1))</f>
        <v/>
      </c>
      <c r="G34" s="15">
        <f>IF($F34&lt;&gt;0,IF(ISNUMBER(B34),H34+B34,G33),"")</f>
        <v/>
      </c>
      <c r="H34" s="15">
        <f>IF($F34&lt;&gt;0,IF(ISNUMBER(D34),G33-D34,IF(ISNUMBER(C34),G33-C34,"")),"")</f>
        <v/>
      </c>
      <c r="I34" s="13">
        <f>IF($F34&lt;&gt;0,COUNT($B$19:B33),"")</f>
        <v/>
      </c>
      <c r="J34" s="19">
        <f>IF($F34&lt;&gt;0,IF(AND(ISNUMBER($D$6),$L$6&gt;0),-$L$11*I34/$L$6,0),"")</f>
        <v/>
      </c>
      <c r="K34" s="22">
        <f>IF($F34&lt;&gt;0,H34+J34,"")</f>
        <v/>
      </c>
    </row>
    <row r="35">
      <c r="A35" s="21" t="n"/>
      <c r="B35" s="10" t="n"/>
      <c r="C35" s="10" t="n"/>
      <c r="D35" s="10" t="n"/>
      <c r="E35" s="21" t="n"/>
      <c r="F35" s="13">
        <f>IF(COUNT(B35:D35)=0,0,IF(AND(COUNT(C35:D35)&lt;=1,IF(ROW()=19,AND(ISNUMBER(B35),COUNT(C35:D35)=0),OR(ISNUMBER(C35),ISNUMBER(D35)))),1,-1))</f>
        <v/>
      </c>
      <c r="G35" s="15">
        <f>IF($F35&lt;&gt;0,IF(ISNUMBER(B35),H35+B35,G34),"")</f>
        <v/>
      </c>
      <c r="H35" s="15">
        <f>IF($F35&lt;&gt;0,IF(ISNUMBER(D35),G34-D35,IF(ISNUMBER(C35),G34-C35,"")),"")</f>
        <v/>
      </c>
      <c r="I35" s="13">
        <f>IF($F35&lt;&gt;0,COUNT($B$19:B34),"")</f>
        <v/>
      </c>
      <c r="J35" s="19">
        <f>IF($F35&lt;&gt;0,IF(AND(ISNUMBER($D$6),$L$6&gt;0),-$L$11*I35/$L$6,0),"")</f>
        <v/>
      </c>
      <c r="K35" s="22">
        <f>IF($F35&lt;&gt;0,H35+J35,"")</f>
        <v/>
      </c>
    </row>
    <row r="36">
      <c r="A36" s="21" t="n"/>
      <c r="B36" s="10" t="n"/>
      <c r="C36" s="10" t="n"/>
      <c r="D36" s="10" t="n"/>
      <c r="E36" s="21" t="n"/>
      <c r="F36" s="13">
        <f>IF(COUNT(B36:D36)=0,0,IF(AND(COUNT(C36:D36)&lt;=1,IF(ROW()=19,AND(ISNUMBER(B36),COUNT(C36:D36)=0),OR(ISNUMBER(C36),ISNUMBER(D36)))),1,-1))</f>
        <v/>
      </c>
      <c r="G36" s="15">
        <f>IF($F36&lt;&gt;0,IF(ISNUMBER(B36),H36+B36,G35),"")</f>
        <v/>
      </c>
      <c r="H36" s="15">
        <f>IF($F36&lt;&gt;0,IF(ISNUMBER(D36),G35-D36,IF(ISNUMBER(C36),G35-C36,"")),"")</f>
        <v/>
      </c>
      <c r="I36" s="13">
        <f>IF($F36&lt;&gt;0,COUNT($B$19:B35),"")</f>
        <v/>
      </c>
      <c r="J36" s="19">
        <f>IF($F36&lt;&gt;0,IF(AND(ISNUMBER($D$6),$L$6&gt;0),-$L$11*I36/$L$6,0),"")</f>
        <v/>
      </c>
      <c r="K36" s="22">
        <f>IF($F36&lt;&gt;0,H36+J36,"")</f>
        <v/>
      </c>
    </row>
    <row r="37">
      <c r="A37" s="21" t="n"/>
      <c r="B37" s="10" t="n"/>
      <c r="C37" s="10" t="n"/>
      <c r="D37" s="10" t="n"/>
      <c r="E37" s="21" t="n"/>
      <c r="F37" s="13">
        <f>IF(COUNT(B37:D37)=0,0,IF(AND(COUNT(C37:D37)&lt;=1,IF(ROW()=19,AND(ISNUMBER(B37),COUNT(C37:D37)=0),OR(ISNUMBER(C37),ISNUMBER(D37)))),1,-1))</f>
        <v/>
      </c>
      <c r="G37" s="15">
        <f>IF($F37&lt;&gt;0,IF(ISNUMBER(B37),H37+B37,G36),"")</f>
        <v/>
      </c>
      <c r="H37" s="15">
        <f>IF($F37&lt;&gt;0,IF(ISNUMBER(D37),G36-D37,IF(ISNUMBER(C37),G36-C37,"")),"")</f>
        <v/>
      </c>
      <c r="I37" s="13">
        <f>IF($F37&lt;&gt;0,COUNT($B$19:B36),"")</f>
        <v/>
      </c>
      <c r="J37" s="19">
        <f>IF($F37&lt;&gt;0,IF(AND(ISNUMBER($D$6),$L$6&gt;0),-$L$11*I37/$L$6,0),"")</f>
        <v/>
      </c>
      <c r="K37" s="22">
        <f>IF($F37&lt;&gt;0,H37+J37,"")</f>
        <v/>
      </c>
    </row>
    <row r="38">
      <c r="A38" s="21" t="n"/>
      <c r="B38" s="10" t="n"/>
      <c r="C38" s="10" t="n"/>
      <c r="D38" s="10" t="n"/>
      <c r="E38" s="21" t="n"/>
      <c r="F38" s="13">
        <f>IF(COUNT(B38:D38)=0,0,IF(AND(COUNT(C38:D38)&lt;=1,IF(ROW()=19,AND(ISNUMBER(B38),COUNT(C38:D38)=0),OR(ISNUMBER(C38),ISNUMBER(D38)))),1,-1))</f>
        <v/>
      </c>
      <c r="G38" s="15">
        <f>IF($F38&lt;&gt;0,IF(ISNUMBER(B38),H38+B38,G37),"")</f>
        <v/>
      </c>
      <c r="H38" s="15">
        <f>IF($F38&lt;&gt;0,IF(ISNUMBER(D38),G37-D38,IF(ISNUMBER(C38),G37-C38,"")),"")</f>
        <v/>
      </c>
      <c r="I38" s="13">
        <f>IF($F38&lt;&gt;0,COUNT($B$19:B37),"")</f>
        <v/>
      </c>
      <c r="J38" s="19">
        <f>IF($F38&lt;&gt;0,IF(AND(ISNUMBER($D$6),$L$6&gt;0),-$L$11*I38/$L$6,0),"")</f>
        <v/>
      </c>
      <c r="K38" s="22">
        <f>IF($F38&lt;&gt;0,H38+J38,"")</f>
        <v/>
      </c>
    </row>
    <row r="39">
      <c r="A39" s="21" t="n"/>
      <c r="B39" s="10" t="n"/>
      <c r="C39" s="10" t="n"/>
      <c r="D39" s="10" t="n"/>
      <c r="E39" s="21" t="n"/>
      <c r="F39" s="13">
        <f>IF(COUNT(B39:D39)=0,0,IF(AND(COUNT(C39:D39)&lt;=1,IF(ROW()=19,AND(ISNUMBER(B39),COUNT(C39:D39)=0),OR(ISNUMBER(C39),ISNUMBER(D39)))),1,-1))</f>
        <v/>
      </c>
      <c r="G39" s="15">
        <f>IF($F39&lt;&gt;0,IF(ISNUMBER(B39),H39+B39,G38),"")</f>
        <v/>
      </c>
      <c r="H39" s="15">
        <f>IF($F39&lt;&gt;0,IF(ISNUMBER(D39),G38-D39,IF(ISNUMBER(C39),G38-C39,"")),"")</f>
        <v/>
      </c>
      <c r="I39" s="13">
        <f>IF($F39&lt;&gt;0,COUNT($B$19:B38),"")</f>
        <v/>
      </c>
      <c r="J39" s="19">
        <f>IF($F39&lt;&gt;0,IF(AND(ISNUMBER($D$6),$L$6&gt;0),-$L$11*I39/$L$6,0),"")</f>
        <v/>
      </c>
      <c r="K39" s="22">
        <f>IF($F39&lt;&gt;0,H39+J39,"")</f>
        <v/>
      </c>
    </row>
    <row r="40">
      <c r="A40" s="21" t="n"/>
      <c r="B40" s="10" t="n"/>
      <c r="C40" s="10" t="n"/>
      <c r="D40" s="10" t="n"/>
      <c r="E40" s="21" t="n"/>
      <c r="F40" s="13">
        <f>IF(COUNT(B40:D40)=0,0,IF(AND(COUNT(C40:D40)&lt;=1,IF(ROW()=19,AND(ISNUMBER(B40),COUNT(C40:D40)=0),OR(ISNUMBER(C40),ISNUMBER(D40)))),1,-1))</f>
        <v/>
      </c>
      <c r="G40" s="15">
        <f>IF($F40&lt;&gt;0,IF(ISNUMBER(B40),H40+B40,G39),"")</f>
        <v/>
      </c>
      <c r="H40" s="15">
        <f>IF($F40&lt;&gt;0,IF(ISNUMBER(D40),G39-D40,IF(ISNUMBER(C40),G39-C40,"")),"")</f>
        <v/>
      </c>
      <c r="I40" s="13">
        <f>IF($F40&lt;&gt;0,COUNT($B$19:B39),"")</f>
        <v/>
      </c>
      <c r="J40" s="19">
        <f>IF($F40&lt;&gt;0,IF(AND(ISNUMBER($D$6),$L$6&gt;0),-$L$11*I40/$L$6,0),"")</f>
        <v/>
      </c>
      <c r="K40" s="22">
        <f>IF($F40&lt;&gt;0,H40+J40,"")</f>
        <v/>
      </c>
    </row>
    <row r="41">
      <c r="A41" s="21" t="n"/>
      <c r="B41" s="10" t="n"/>
      <c r="C41" s="10" t="n"/>
      <c r="D41" s="10" t="n"/>
      <c r="E41" s="21" t="n"/>
      <c r="F41" s="13">
        <f>IF(COUNT(B41:D41)=0,0,IF(AND(COUNT(C41:D41)&lt;=1,IF(ROW()=19,AND(ISNUMBER(B41),COUNT(C41:D41)=0),OR(ISNUMBER(C41),ISNUMBER(D41)))),1,-1))</f>
        <v/>
      </c>
      <c r="G41" s="15">
        <f>IF($F41&lt;&gt;0,IF(ISNUMBER(B41),H41+B41,G40),"")</f>
        <v/>
      </c>
      <c r="H41" s="15">
        <f>IF($F41&lt;&gt;0,IF(ISNUMBER(D41),G40-D41,IF(ISNUMBER(C41),G40-C41,"")),"")</f>
        <v/>
      </c>
      <c r="I41" s="13">
        <f>IF($F41&lt;&gt;0,COUNT($B$19:B40),"")</f>
        <v/>
      </c>
      <c r="J41" s="19">
        <f>IF($F41&lt;&gt;0,IF(AND(ISNUMBER($D$6),$L$6&gt;0),-$L$11*I41/$L$6,0),"")</f>
        <v/>
      </c>
      <c r="K41" s="22">
        <f>IF($F41&lt;&gt;0,H41+J41,"")</f>
        <v/>
      </c>
    </row>
    <row r="42">
      <c r="A42" s="21" t="n"/>
      <c r="B42" s="10" t="n"/>
      <c r="C42" s="10" t="n"/>
      <c r="D42" s="10" t="n"/>
      <c r="E42" s="21" t="n"/>
      <c r="F42" s="13">
        <f>IF(COUNT(B42:D42)=0,0,IF(AND(COUNT(C42:D42)&lt;=1,IF(ROW()=19,AND(ISNUMBER(B42),COUNT(C42:D42)=0),OR(ISNUMBER(C42),ISNUMBER(D42)))),1,-1))</f>
        <v/>
      </c>
      <c r="G42" s="15">
        <f>IF($F42&lt;&gt;0,IF(ISNUMBER(B42),H42+B42,G41),"")</f>
        <v/>
      </c>
      <c r="H42" s="15">
        <f>IF($F42&lt;&gt;0,IF(ISNUMBER(D42),G41-D42,IF(ISNUMBER(C42),G41-C42,"")),"")</f>
        <v/>
      </c>
      <c r="I42" s="13">
        <f>IF($F42&lt;&gt;0,COUNT($B$19:B41),"")</f>
        <v/>
      </c>
      <c r="J42" s="19">
        <f>IF($F42&lt;&gt;0,IF(AND(ISNUMBER($D$6),$L$6&gt;0),-$L$11*I42/$L$6,0),"")</f>
        <v/>
      </c>
      <c r="K42" s="22">
        <f>IF($F42&lt;&gt;0,H42+J42,"")</f>
        <v/>
      </c>
    </row>
    <row r="43">
      <c r="A43" s="21" t="n"/>
      <c r="B43" s="10" t="n"/>
      <c r="C43" s="10" t="n"/>
      <c r="D43" s="10" t="n"/>
      <c r="E43" s="21" t="n"/>
      <c r="F43" s="13">
        <f>IF(COUNT(B43:D43)=0,0,IF(AND(COUNT(C43:D43)&lt;=1,IF(ROW()=19,AND(ISNUMBER(B43),COUNT(C43:D43)=0),OR(ISNUMBER(C43),ISNUMBER(D43)))),1,-1))</f>
        <v/>
      </c>
      <c r="G43" s="15">
        <f>IF($F43&lt;&gt;0,IF(ISNUMBER(B43),H43+B43,G42),"")</f>
        <v/>
      </c>
      <c r="H43" s="15">
        <f>IF($F43&lt;&gt;0,IF(ISNUMBER(D43),G42-D43,IF(ISNUMBER(C43),G42-C43,"")),"")</f>
        <v/>
      </c>
      <c r="I43" s="13">
        <f>IF($F43&lt;&gt;0,COUNT($B$19:B42),"")</f>
        <v/>
      </c>
      <c r="J43" s="19">
        <f>IF($F43&lt;&gt;0,IF(AND(ISNUMBER($D$6),$L$6&gt;0),-$L$11*I43/$L$6,0),"")</f>
        <v/>
      </c>
      <c r="K43" s="22">
        <f>IF($F43&lt;&gt;0,H43+J43,"")</f>
        <v/>
      </c>
    </row>
    <row r="44">
      <c r="A44" s="21" t="n"/>
      <c r="B44" s="10" t="n"/>
      <c r="C44" s="10" t="n"/>
      <c r="D44" s="10" t="n"/>
      <c r="E44" s="21" t="n"/>
      <c r="F44" s="13">
        <f>IF(COUNT(B44:D44)=0,0,IF(AND(COUNT(C44:D44)&lt;=1,IF(ROW()=19,AND(ISNUMBER(B44),COUNT(C44:D44)=0),OR(ISNUMBER(C44),ISNUMBER(D44)))),1,-1))</f>
        <v/>
      </c>
      <c r="G44" s="15">
        <f>IF($F44&lt;&gt;0,IF(ISNUMBER(B44),H44+B44,G43),"")</f>
        <v/>
      </c>
      <c r="H44" s="15">
        <f>IF($F44&lt;&gt;0,IF(ISNUMBER(D44),G43-D44,IF(ISNUMBER(C44),G43-C44,"")),"")</f>
        <v/>
      </c>
      <c r="I44" s="13">
        <f>IF($F44&lt;&gt;0,COUNT($B$19:B43),"")</f>
        <v/>
      </c>
      <c r="J44" s="19">
        <f>IF($F44&lt;&gt;0,IF(AND(ISNUMBER($D$6),$L$6&gt;0),-$L$11*I44/$L$6,0),"")</f>
        <v/>
      </c>
      <c r="K44" s="22">
        <f>IF($F44&lt;&gt;0,H44+J44,"")</f>
        <v/>
      </c>
    </row>
    <row r="45">
      <c r="A45" s="21" t="n"/>
      <c r="B45" s="10" t="n"/>
      <c r="C45" s="10" t="n"/>
      <c r="D45" s="10" t="n"/>
      <c r="E45" s="21" t="n"/>
      <c r="F45" s="13">
        <f>IF(COUNT(B45:D45)=0,0,IF(AND(COUNT(C45:D45)&lt;=1,IF(ROW()=19,AND(ISNUMBER(B45),COUNT(C45:D45)=0),OR(ISNUMBER(C45),ISNUMBER(D45)))),1,-1))</f>
        <v/>
      </c>
      <c r="G45" s="15">
        <f>IF($F45&lt;&gt;0,IF(ISNUMBER(B45),H45+B45,G44),"")</f>
        <v/>
      </c>
      <c r="H45" s="15">
        <f>IF($F45&lt;&gt;0,IF(ISNUMBER(D45),G44-D45,IF(ISNUMBER(C45),G44-C45,"")),"")</f>
        <v/>
      </c>
      <c r="I45" s="13">
        <f>IF($F45&lt;&gt;0,COUNT($B$19:B44),"")</f>
        <v/>
      </c>
      <c r="J45" s="19">
        <f>IF($F45&lt;&gt;0,IF(AND(ISNUMBER($D$6),$L$6&gt;0),-$L$11*I45/$L$6,0),"")</f>
        <v/>
      </c>
      <c r="K45" s="22">
        <f>IF($F45&lt;&gt;0,H45+J45,"")</f>
        <v/>
      </c>
    </row>
    <row r="46">
      <c r="A46" s="21" t="n"/>
      <c r="B46" s="10" t="n"/>
      <c r="C46" s="10" t="n"/>
      <c r="D46" s="10" t="n"/>
      <c r="E46" s="21" t="n"/>
      <c r="F46" s="13">
        <f>IF(COUNT(B46:D46)=0,0,IF(AND(COUNT(C46:D46)&lt;=1,IF(ROW()=19,AND(ISNUMBER(B46),COUNT(C46:D46)=0),OR(ISNUMBER(C46),ISNUMBER(D46)))),1,-1))</f>
        <v/>
      </c>
      <c r="G46" s="15">
        <f>IF($F46&lt;&gt;0,IF(ISNUMBER(B46),H46+B46,G45),"")</f>
        <v/>
      </c>
      <c r="H46" s="15">
        <f>IF($F46&lt;&gt;0,IF(ISNUMBER(D46),G45-D46,IF(ISNUMBER(C46),G45-C46,"")),"")</f>
        <v/>
      </c>
      <c r="I46" s="13">
        <f>IF($F46&lt;&gt;0,COUNT($B$19:B45),"")</f>
        <v/>
      </c>
      <c r="J46" s="19">
        <f>IF($F46&lt;&gt;0,IF(AND(ISNUMBER($D$6),$L$6&gt;0),-$L$11*I46/$L$6,0),"")</f>
        <v/>
      </c>
      <c r="K46" s="22">
        <f>IF($F46&lt;&gt;0,H46+J46,"")</f>
        <v/>
      </c>
    </row>
    <row r="47">
      <c r="A47" s="21" t="n"/>
      <c r="B47" s="10" t="n"/>
      <c r="C47" s="10" t="n"/>
      <c r="D47" s="10" t="n"/>
      <c r="E47" s="21" t="n"/>
      <c r="F47" s="13">
        <f>IF(COUNT(B47:D47)=0,0,IF(AND(COUNT(C47:D47)&lt;=1,IF(ROW()=19,AND(ISNUMBER(B47),COUNT(C47:D47)=0),OR(ISNUMBER(C47),ISNUMBER(D47)))),1,-1))</f>
        <v/>
      </c>
      <c r="G47" s="15">
        <f>IF($F47&lt;&gt;0,IF(ISNUMBER(B47),H47+B47,G46),"")</f>
        <v/>
      </c>
      <c r="H47" s="15">
        <f>IF($F47&lt;&gt;0,IF(ISNUMBER(D47),G46-D47,IF(ISNUMBER(C47),G46-C47,"")),"")</f>
        <v/>
      </c>
      <c r="I47" s="13">
        <f>IF($F47&lt;&gt;0,COUNT($B$19:B46),"")</f>
        <v/>
      </c>
      <c r="J47" s="19">
        <f>IF($F47&lt;&gt;0,IF(AND(ISNUMBER($D$6),$L$6&gt;0),-$L$11*I47/$L$6,0),"")</f>
        <v/>
      </c>
      <c r="K47" s="22">
        <f>IF($F47&lt;&gt;0,H47+J47,"")</f>
        <v/>
      </c>
    </row>
    <row r="48">
      <c r="A48" s="21" t="n"/>
      <c r="B48" s="10" t="n"/>
      <c r="C48" s="10" t="n"/>
      <c r="D48" s="10" t="n"/>
      <c r="E48" s="21" t="n"/>
      <c r="F48" s="13">
        <f>IF(COUNT(B48:D48)=0,0,IF(AND(COUNT(C48:D48)&lt;=1,IF(ROW()=19,AND(ISNUMBER(B48),COUNT(C48:D48)=0),OR(ISNUMBER(C48),ISNUMBER(D48)))),1,-1))</f>
        <v/>
      </c>
      <c r="G48" s="15">
        <f>IF($F48&lt;&gt;0,IF(ISNUMBER(B48),H48+B48,G47),"")</f>
        <v/>
      </c>
      <c r="H48" s="15">
        <f>IF($F48&lt;&gt;0,IF(ISNUMBER(D48),G47-D48,IF(ISNUMBER(C48),G47-C48,"")),"")</f>
        <v/>
      </c>
      <c r="I48" s="13">
        <f>IF($F48&lt;&gt;0,COUNT($B$19:B47),"")</f>
        <v/>
      </c>
      <c r="J48" s="19">
        <f>IF($F48&lt;&gt;0,IF(AND(ISNUMBER($D$6),$L$6&gt;0),-$L$11*I48/$L$6,0),"")</f>
        <v/>
      </c>
      <c r="K48" s="22">
        <f>IF($F48&lt;&gt;0,H48+J48,"")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9">
    <mergeCell ref="H13:K13"/>
    <mergeCell ref="L7:M7"/>
    <mergeCell ref="H12:K12"/>
    <mergeCell ref="L13:M13"/>
    <mergeCell ref="H5:K5"/>
    <mergeCell ref="H14:K14"/>
    <mergeCell ref="L12:M12"/>
    <mergeCell ref="A5:C5"/>
    <mergeCell ref="H8:K8"/>
    <mergeCell ref="A8:C8"/>
    <mergeCell ref="A17:F17"/>
    <mergeCell ref="L5:M5"/>
    <mergeCell ref="A4:F4"/>
    <mergeCell ref="L8:M8"/>
    <mergeCell ref="L14:M14"/>
    <mergeCell ref="H10:K10"/>
    <mergeCell ref="A1:M1"/>
    <mergeCell ref="H9:K9"/>
    <mergeCell ref="L10:M10"/>
    <mergeCell ref="H6:K6"/>
    <mergeCell ref="L9:M9"/>
    <mergeCell ref="L6:M6"/>
    <mergeCell ref="H4:M4"/>
    <mergeCell ref="H11:K11"/>
    <mergeCell ref="A6:C6"/>
    <mergeCell ref="L11:M11"/>
    <mergeCell ref="H7:K7"/>
    <mergeCell ref="A7:C7"/>
    <mergeCell ref="A2:M2"/>
  </mergeCells>
  <conditionalFormatting sqref="A19:F48">
    <cfRule type="expression" priority="1" dxfId="0">
      <formula>$F19=-1</formula>
    </cfRule>
  </conditionalFormatting>
  <dataValidations count="4">
    <dataValidation sqref="D5:D6" showDropDown="0" showInputMessage="0" showErrorMessage="1" allowBlank="1" errorTitle="Sheetaky" error="أدخل رقمًا بين -1000 و 100000" type="decimal" operator="between">
      <formula1>-1000</formula1>
      <formula2>100000</formula2>
    </dataValidation>
    <dataValidation sqref="D7" showDropDown="0" showInputMessage="0" showErrorMessage="1" allowBlank="1" errorTitle="Sheetaky" error="أدخل رقمًا بين 0 و 100000" type="decimal" operator="between">
      <formula1>0</formula1>
      <formula2>100000</formula2>
    </dataValidation>
    <dataValidation sqref="D8" showDropDown="0" showInputMessage="0" showErrorMessage="1" allowBlank="1" errorTitle="Sheetaky" error="أدخل رقمًا بين 0 و 1000" type="decimal" operator="between">
      <formula1>0</formula1>
      <formula2>1000</formula2>
    </dataValidation>
    <dataValidation sqref="B19:D48" showDropDown="0" showInputMessage="0" showErrorMessage="1" allowBlank="1" errorTitle="Sheetaky" error="أدخل رقمًا بين -100 و 100" type="decimal" operator="between">
      <formula1>-100</formula1>
      <formula2>100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دفتر التسوية (المناسيب): طريقة ارتفاع الجهاز مع التصحيح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23" t="inlineStr">
        <is>
          <t>دفتر تسوية بطريقة ارتفاع الجهاز: تكتب القراءات الخلفية والوسيطة والأمامية فيحسب الشيت ارتفاع الجهاز في كل محطة ومنسوب كل نقطة، ويجري الفحص الحسابي (مجموع الخلفية − مجموع الأمامية = فرق أول وآخر منسوب)، ثم يقارن خطأ الإغلاق بالمسموح ويوزعه على المناسيب.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30" customHeight="1">
      <c r="A8" s="24" t="n">
        <v>1</v>
      </c>
      <c r="B8" s="23" t="inlineStr">
        <is>
          <t>اكتب منسوب نقطة البداية المعلومة، ومنسوب نقطة الإغلاق المعلومة إن وُجدت، وطول المسير بالكيلومتر.</t>
        </is>
      </c>
    </row>
    <row r="9" ht="30" customHeight="1">
      <c r="A9" s="24" t="n">
        <v>2</v>
      </c>
      <c r="B9" s="23" t="inlineStr">
        <is>
          <t>في أول صف اكتب القراءة الخلفية على نقطة البداية. في كل نقطة ربط (TP) اكتب القراءة الأمامية والخلفية الجديدة في نفس الصف. النقاط الوسيطة تأخذ IS فقط.</t>
        </is>
      </c>
    </row>
    <row r="10" ht="20" customHeight="1">
      <c r="A10" s="24" t="n">
        <v>3</v>
      </c>
      <c r="B10" s="23" t="inlineStr">
        <is>
          <t>الصف الأخير يحمل قراءة أمامية على نقطة الإغلاق.</t>
        </is>
      </c>
    </row>
    <row r="11" ht="20" customHeight="1">
      <c r="A11" s="24" t="n">
        <v>4</v>
      </c>
      <c r="B11" s="23" t="inlineStr">
        <is>
          <t>راجع الفحص الحسابي ثم خطأ الإغلاق، وخذ المناسيب المصححة من العمود الأخير.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5" t="inlineStr"/>
      <c r="B14" s="23" t="inlineStr">
        <is>
          <t>خلية إدخال: اكتب أو اختر قيمتك هنا (خط أزرق على خلفية صفراء).</t>
        </is>
      </c>
    </row>
    <row r="15">
      <c r="A15" s="26" t="inlineStr"/>
      <c r="B15" s="23" t="inlineStr">
        <is>
          <t>خلية محسوبة: معادلة تلقائية، محمية من المسح بالخطأ.</t>
        </is>
      </c>
    </row>
    <row r="16">
      <c r="A16" s="27" t="inlineStr"/>
      <c r="B16" s="23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28" t="inlineStr">
        <is>
          <t>•</t>
        </is>
      </c>
      <c r="B19" s="29" t="inlineStr">
        <is>
          <t>الفحص الحسابي لا يكشف أخطاء القراءة الميدانية؛ يكشف أخطاء الحساب فقط. خطأ الإغلاق هو مقياس جودة القياس.</t>
        </is>
      </c>
    </row>
    <row r="20" ht="30" customHeight="1">
      <c r="A20" s="28" t="inlineStr">
        <is>
          <t>•</t>
        </is>
      </c>
      <c r="B20" s="29" t="inlineStr">
        <is>
          <t>ثابت الدقة 12 مم/√كم للتسوية العادية؛ استخدم ثابتًا أصغر لأعمال الدقة العالية حسب مواصفات مشروعك.</t>
        </is>
      </c>
    </row>
    <row r="21" ht="30" customHeight="1">
      <c r="A21" s="28" t="inlineStr">
        <is>
          <t>•</t>
        </is>
      </c>
      <c r="B21" s="29" t="inlineStr">
        <is>
          <t>التصحيح يوزَّع بالتناسب مع رقم محطة الجهاز لكل نقطة (نقاط المحطة الأولى تأخذ جزءًا من الخطأ والأخيرة تأخذه كاملًا).</t>
        </is>
      </c>
    </row>
    <row r="22" ht="20" customHeight="1">
      <c r="A22" s="28" t="inlineStr">
        <is>
          <t>•</t>
        </is>
      </c>
      <c r="B22" s="2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8" t="inlineStr">
        <is>
          <t>•</t>
        </is>
      </c>
      <c r="B23" s="2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8" t="inlineStr">
        <is>
          <t>•</t>
        </is>
      </c>
      <c r="B24" s="2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LVL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