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 Balances" sheetId="1" state="visible" r:id="rId1"/>
    <sheet xmlns:r="http://schemas.openxmlformats.org/officeDocument/2006/relationships" name="Leave Log" sheetId="2" state="visible" r:id="rId2"/>
    <sheet xmlns:r="http://schemas.openxmlformats.org/officeDocument/2006/relationships"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C7566"/>
      <sz val="9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color rgb="00142A1B"/>
      <sz val="10"/>
    </font>
    <font>
      <name val="Segoe UI"/>
      <b val="1"/>
      <color rgb="00142A1B"/>
      <sz val="10"/>
    </font>
    <font>
      <name val="Segoe UI"/>
      <b val="1"/>
      <color rgb="00FFFFFF"/>
      <sz val="9"/>
    </font>
    <font>
      <name val="Segoe UI"/>
      <b val="1"/>
      <color rgb="00EAB308"/>
      <sz val="18"/>
    </font>
    <font>
      <name val="Segoe UI"/>
      <b val="1"/>
      <color rgb="005C7566"/>
      <sz val="9"/>
    </font>
    <font>
      <name val="Segoe UI"/>
      <b val="1"/>
      <color rgb="00166534"/>
      <sz val="18"/>
    </font>
    <font>
      <name val="Segoe UI"/>
      <b val="1"/>
      <color rgb="0014532D"/>
      <sz val="11"/>
    </font>
    <font>
      <name val="Segoe UI"/>
      <b val="1"/>
      <color rgb="00EAB308"/>
      <sz val="10"/>
    </font>
  </fonts>
  <fills count="9">
    <fill>
      <patternFill/>
    </fill>
    <fill>
      <patternFill patternType="gray125"/>
    </fill>
    <fill>
      <patternFill patternType="solid">
        <fgColor rgb="00F1F8F2"/>
      </patternFill>
    </fill>
    <fill>
      <patternFill patternType="solid">
        <fgColor rgb="00166534"/>
      </patternFill>
    </fill>
    <fill>
      <patternFill patternType="solid">
        <fgColor rgb="00EAB308"/>
      </patternFill>
    </fill>
    <fill>
      <patternFill patternType="solid">
        <fgColor rgb="0014532D"/>
      </patternFill>
    </fill>
    <fill>
      <patternFill patternType="solid">
        <fgColor rgb="00FEF9C3"/>
      </patternFill>
    </fill>
    <fill>
      <patternFill patternType="solid">
        <fgColor rgb="00DCEFE1"/>
      </patternFill>
    </fill>
    <fill>
      <patternFill patternType="solid">
        <fgColor rgb="00D6EBDB"/>
      </patternFill>
    </fill>
  </fills>
  <borders count="4">
    <border>
      <left/>
      <right/>
      <top/>
      <bottom/>
      <diagonal/>
    </border>
    <border>
      <left style="thin">
        <color rgb="00B4D7BF"/>
      </left>
      <right style="thin">
        <color rgb="00B4D7BF"/>
      </right>
      <top style="thin">
        <color rgb="00B4D7BF"/>
      </top>
      <bottom style="thin">
        <color rgb="00B4D7BF"/>
      </bottom>
    </border>
    <border>
      <top style="medium">
        <color rgb="00EAB308"/>
      </top>
    </border>
    <border/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8" fillId="2" borderId="1" applyAlignment="1" pivotButton="0" quotePrefix="0" xfId="0">
      <alignment horizontal="left" vertical="center" wrapText="1" readingOrder="1"/>
    </xf>
    <xf numFmtId="164" fontId="6" fillId="6" borderId="1" applyAlignment="1" applyProtection="1" pivotButton="0" quotePrefix="0" xfId="0">
      <alignment horizontal="center" vertical="center" wrapText="1" readingOrder="1"/>
      <protection locked="0" hidden="0"/>
    </xf>
    <xf numFmtId="0" fontId="9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11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1" fontId="6" fillId="6" borderId="1" applyAlignment="1" applyProtection="1" pivotButton="0" quotePrefix="0" xfId="0">
      <alignment horizontal="center" vertical="center" wrapText="1" readingOrder="1"/>
      <protection locked="0" hidden="0"/>
    </xf>
    <xf numFmtId="1" fontId="10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" fontId="12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3" fontId="12" fillId="7" borderId="3" applyAlignment="1" pivotButton="0" quotePrefix="0" xfId="0">
      <alignment horizontal="center" vertical="center" wrapText="1" readingOrder="1"/>
    </xf>
    <xf numFmtId="3" fontId="10" fillId="3" borderId="3" applyAlignment="1" pivotButton="0" quotePrefix="0" xfId="0">
      <alignment horizontal="center" vertical="center" wrapText="1" readingOrder="1"/>
    </xf>
    <xf numFmtId="0" fontId="5" fillId="3" borderId="1" applyAlignment="1" pivotButton="0" quotePrefix="0" xfId="0">
      <alignment horizontal="center" vertical="center" wrapText="1" readingOrder="1"/>
    </xf>
    <xf numFmtId="0" fontId="6" fillId="6" borderId="1" applyAlignment="1" applyProtection="1" pivotButton="0" quotePrefix="0" xfId="0">
      <alignment horizontal="left" vertical="center" wrapText="1" readingOrder="1"/>
      <protection locked="0" hidden="0"/>
    </xf>
    <xf numFmtId="0" fontId="6" fillId="6" borderId="1" applyAlignment="1" applyProtection="1" pivotButton="0" quotePrefix="0" xfId="0">
      <alignment horizontal="center" vertical="center" wrapText="1" readingOrder="1"/>
      <protection locked="0" hidden="0"/>
    </xf>
    <xf numFmtId="3" fontId="6" fillId="6" borderId="1" applyAlignment="1" applyProtection="1" pivotButton="0" quotePrefix="0" xfId="0">
      <alignment horizontal="center" vertical="center" wrapText="1" readingOrder="1"/>
      <protection locked="0" hidden="0"/>
    </xf>
    <xf numFmtId="165" fontId="7" fillId="7" borderId="1" applyAlignment="1" pivotButton="0" quotePrefix="0" xfId="0">
      <alignment horizontal="center" vertical="center" wrapText="1" readingOrder="1"/>
    </xf>
    <xf numFmtId="1" fontId="7" fillId="7" borderId="1" applyAlignment="1" pivotButton="0" quotePrefix="0" xfId="0">
      <alignment horizontal="center" vertical="center" wrapText="1" readingOrder="1"/>
    </xf>
    <xf numFmtId="0" fontId="7" fillId="7" borderId="1" applyAlignment="1" pivotButton="0" quotePrefix="0" xfId="0">
      <alignment horizontal="center" vertical="center" wrapText="1" readingOrder="1"/>
    </xf>
    <xf numFmtId="3" fontId="7" fillId="7" borderId="1" applyAlignment="1" pivotButton="0" quotePrefix="0" xfId="0">
      <alignment horizontal="center" vertical="center" wrapText="1" readingOrder="1"/>
    </xf>
    <xf numFmtId="0" fontId="3" fillId="3" borderId="0" applyAlignment="1" pivotButton="0" quotePrefix="0" xfId="0">
      <alignment horizontal="center" vertical="center" wrapText="1" readingOrder="1"/>
    </xf>
    <xf numFmtId="0" fontId="4" fillId="5" borderId="0" applyAlignment="1" pivotButton="0" quotePrefix="0" xfId="0">
      <alignment horizontal="center" vertical="center" wrapText="1" readingOrder="1"/>
    </xf>
    <xf numFmtId="0" fontId="0" fillId="5" borderId="0" pivotButton="0" quotePrefix="0" xfId="0"/>
    <xf numFmtId="0" fontId="7" fillId="0" borderId="1" applyAlignment="1" pivotButton="0" quotePrefix="0" xfId="0">
      <alignment horizontal="center" vertical="center" wrapText="1" readingOrder="1"/>
    </xf>
    <xf numFmtId="0" fontId="13" fillId="8" borderId="1" applyAlignment="1" pivotButton="0" quotePrefix="0" xfId="0">
      <alignment horizontal="left" vertical="center" wrapText="1" readingOrder="1"/>
    </xf>
    <xf numFmtId="0" fontId="0" fillId="8" borderId="1" pivotButton="0" quotePrefix="0" xfId="0"/>
    <xf numFmtId="0" fontId="7" fillId="0" borderId="1" applyAlignment="1" pivotButton="0" quotePrefix="0" xfId="0">
      <alignment horizontal="left" vertical="center" wrapText="1" readingOrder="1"/>
    </xf>
    <xf numFmtId="0" fontId="5" fillId="3" borderId="1" applyAlignment="1" pivotButton="0" quotePrefix="0" xfId="0">
      <alignment horizontal="left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0" fontId="7" fillId="3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5">
    <dxf>
      <font>
        <name val="Segoe UI"/>
        <color rgb="00142A1B"/>
      </font>
      <fill>
        <patternFill patternType="solid">
          <fgColor rgb="00D5EBD0"/>
        </patternFill>
      </fill>
    </dxf>
    <dxf>
      <font>
        <name val="Segoe UI"/>
        <color rgb="00142A1B"/>
      </font>
      <fill>
        <patternFill patternType="solid">
          <fgColor rgb="00FFE699"/>
        </patternFill>
      </fill>
    </dxf>
    <dxf>
      <font>
        <name val="Segoe UI"/>
        <color rgb="00142A1B"/>
      </font>
      <fill>
        <patternFill patternType="solid">
          <fgColor rgb="00F8A9A9"/>
        </patternFill>
      </fill>
    </dxf>
    <dxf>
      <font>
        <name val="Segoe UI"/>
        <color rgb="00142A1B"/>
      </font>
      <fill>
        <patternFill patternType="solid">
          <fgColor rgb="00F8CBAD"/>
        </patternFill>
      </fill>
    </dxf>
    <dxf>
      <font>
        <name val="Segoe UI"/>
        <color rgb="00142A1B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Leave balance per employee (days)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6534"/>
            </a:solidFill>
            <a:ln xmlns:a="http://schemas.openxmlformats.org/drawingml/2006/main">
              <a:solidFill>
                <a:srgbClr val="166534"/>
              </a:solidFill>
              <a:prstDash val="solid"/>
            </a:ln>
          </spPr>
          <cat>
            <numRef>
              <f>'Leave Balances'!$A$14:$A$25</f>
            </numRef>
          </cat>
          <val>
            <numRef>
              <f>'Leave Balances'!$J$14:$J$25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Leave days used per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6534"/>
            </a:solidFill>
            <a:ln xmlns:a="http://schemas.openxmlformats.org/drawingml/2006/main">
              <a:solidFill>
                <a:srgbClr val="166534"/>
              </a:solidFill>
              <a:prstDash val="solid"/>
            </a:ln>
          </spPr>
          <cat>
            <numRef>
              <f>'Leave Balances'!$A$14:$A$25</f>
            </numRef>
          </cat>
          <val>
            <numRef>
              <f>'Leave Balances'!$I$14:$I$25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46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46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P50"/>
  <sheetViews>
    <sheetView showGridLines="0" rightToLeft="0" zoomScale="100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2.5" customWidth="1" min="3" max="3"/>
    <col width="10" customWidth="1" min="4" max="4"/>
    <col width="10" customWidth="1" min="5" max="5"/>
    <col width="11" customWidth="1" min="6" max="6"/>
    <col width="10.5" customWidth="1" min="7" max="7"/>
    <col width="11" customWidth="1" min="8" max="8"/>
    <col width="10" customWidth="1" min="9" max="9"/>
    <col width="10" customWidth="1" min="10" max="10"/>
    <col width="10.5" customWidth="1" min="11" max="11"/>
    <col width="10.5" customWidth="1" min="12" max="12"/>
    <col width="13" customWidth="1" min="13" max="13"/>
    <col width="13" customWidth="1" min="14" max="14"/>
    <col width="3" customWidth="1" min="15" max="15"/>
    <col width="14" customWidth="1" min="16" max="16"/>
  </cols>
  <sheetData>
    <row r="1" ht="40" customHeight="1">
      <c r="A1" s="1" t="inlineStr">
        <is>
          <t>Leave Balances: Entitlement, Used, Remaining and Balance Value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0" customHeight="1">
      <c r="A3" s="4" t="inlineStr">
        <is>
          <t>Log leave requests on the log sheet; the sheet counts actual working days and each employee balance, sick days used and the value of accrued leave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</row>
    <row r="4" ht="18" customHeight="1">
      <c r="A4" s="6" t="inlineStr">
        <is>
          <t>Report date</t>
        </is>
      </c>
      <c r="C4" s="7" t="n">
        <v>46318</v>
      </c>
      <c r="D4" s="8" t="inlineStr">
        <is>
          <t>Employees</t>
        </is>
      </c>
      <c r="E4" s="9" t="n"/>
      <c r="F4" s="9" t="n"/>
      <c r="G4" s="10" t="inlineStr">
        <is>
          <t>On leave today</t>
        </is>
      </c>
      <c r="H4" s="11" t="n"/>
      <c r="I4" s="11" t="n"/>
      <c r="J4" s="8" t="inlineStr">
        <is>
          <t>Pending requests</t>
        </is>
      </c>
      <c r="K4" s="9" t="n"/>
      <c r="L4" s="9" t="n"/>
      <c r="M4" s="10" t="inlineStr">
        <is>
          <t>Balance value</t>
        </is>
      </c>
      <c r="N4" s="11" t="n"/>
    </row>
    <row r="5" ht="34" customHeight="1">
      <c r="A5" s="6" t="inlineStr">
        <is>
          <t>Annual days (&lt;5 yrs)</t>
        </is>
      </c>
      <c r="C5" s="12" t="n">
        <v>21</v>
      </c>
      <c r="D5" s="13">
        <f>COUNTA(A14:A45)</f>
        <v/>
      </c>
      <c r="E5" s="14" t="n"/>
      <c r="F5" s="14" t="n"/>
      <c r="G5" s="15">
        <f>COUNTIFS('Leave Log'!$C$5:$C$154,"&lt;="&amp;$C$4,'Leave Log'!$D$5:$D$154,"&gt;="&amp;$C$4,'Leave Log'!$F$5:$F$154,INDEX('Leave Log'!$I$13:$I$15,1))</f>
        <v/>
      </c>
      <c r="H5" s="16" t="n"/>
      <c r="I5" s="16" t="n"/>
      <c r="J5" s="13">
        <f>COUNTIF('Leave Log'!$F$5:$F$154,INDEX('Leave Log'!$I$13:$I$15,2))</f>
        <v/>
      </c>
      <c r="K5" s="14" t="n"/>
      <c r="L5" s="14" t="n"/>
      <c r="M5" s="17">
        <f>SUM(N14:N45)</f>
        <v/>
      </c>
      <c r="N5" s="16" t="n"/>
    </row>
    <row r="6">
      <c r="A6" s="6" t="inlineStr">
        <is>
          <t>Annual days (5+ yrs)</t>
        </is>
      </c>
      <c r="C6" s="12" t="n">
        <v>30</v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7" ht="18" customHeight="1">
      <c r="A7" s="6" t="inlineStr">
        <is>
          <t>Pay days per month</t>
        </is>
      </c>
      <c r="C7" s="12" t="n">
        <v>30</v>
      </c>
      <c r="D7" s="8" t="inlineStr">
        <is>
          <t>Total balance days</t>
        </is>
      </c>
      <c r="E7" s="9" t="n"/>
      <c r="F7" s="9" t="n"/>
      <c r="G7" s="10" t="inlineStr">
        <is>
          <t>High balances</t>
        </is>
      </c>
      <c r="H7" s="11" t="n"/>
      <c r="I7" s="11" t="n"/>
      <c r="J7" s="8" t="inlineStr">
        <is>
          <t>Sick days used</t>
        </is>
      </c>
      <c r="K7" s="9" t="n"/>
      <c r="L7" s="9" t="n"/>
      <c r="M7" s="10" t="inlineStr">
        <is>
          <t>Negative balances</t>
        </is>
      </c>
      <c r="N7" s="11" t="n"/>
    </row>
    <row r="8" ht="34" customHeight="1">
      <c r="A8" s="6" t="inlineStr">
        <is>
          <t>High-balance flag</t>
        </is>
      </c>
      <c r="C8" s="12" t="n">
        <v>25</v>
      </c>
      <c r="D8" s="18">
        <f>SUMIF(J14:J45,"&gt;0")</f>
        <v/>
      </c>
      <c r="E8" s="14" t="n"/>
      <c r="F8" s="14" t="n"/>
      <c r="G8" s="15">
        <f>COUNTIF(P14:P45,"High balance")</f>
        <v/>
      </c>
      <c r="H8" s="16" t="n"/>
      <c r="I8" s="16" t="n"/>
      <c r="J8" s="13">
        <f>SUM(L14:L45)</f>
        <v/>
      </c>
      <c r="K8" s="14" t="n"/>
      <c r="L8" s="14" t="n"/>
      <c r="M8" s="15">
        <f>COUNTIF(J14:J45,"&lt;0")</f>
        <v/>
      </c>
      <c r="N8" s="16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 ht="44" customHeight="1">
      <c r="A13" s="19" t="inlineStr">
        <is>
          <t>Employee</t>
        </is>
      </c>
      <c r="B13" s="19" t="inlineStr">
        <is>
          <t>Department</t>
        </is>
      </c>
      <c r="C13" s="19" t="inlineStr">
        <is>
          <t>Hire date</t>
        </is>
      </c>
      <c r="D13" s="19" t="inlineStr">
        <is>
          <t>Salary</t>
        </is>
      </c>
      <c r="E13" s="19" t="inlineStr">
        <is>
          <t>Years</t>
        </is>
      </c>
      <c r="F13" s="19" t="inlineStr">
        <is>
          <t>Entitlement</t>
        </is>
      </c>
      <c r="G13" s="19" t="inlineStr">
        <is>
          <t>Carry-over</t>
        </is>
      </c>
      <c r="H13" s="19" t="inlineStr">
        <is>
          <t>Accrued YTD</t>
        </is>
      </c>
      <c r="I13" s="19" t="inlineStr">
        <is>
          <t>Used</t>
        </is>
      </c>
      <c r="J13" s="19" t="inlineStr">
        <is>
          <t>Balance</t>
        </is>
      </c>
      <c r="K13" s="19" t="inlineStr">
        <is>
          <t>Pending</t>
        </is>
      </c>
      <c r="L13" s="19" t="inlineStr">
        <is>
          <t>Sick used</t>
        </is>
      </c>
      <c r="M13" s="19" t="inlineStr">
        <is>
          <t>Sick tier</t>
        </is>
      </c>
      <c r="N13" s="19" t="inlineStr">
        <is>
          <t>Balance value</t>
        </is>
      </c>
      <c r="P13" s="19" t="inlineStr">
        <is>
          <t>Status</t>
        </is>
      </c>
    </row>
    <row r="14">
      <c r="A14" s="20" t="inlineStr">
        <is>
          <t>Ahmed Al-Otaibi</t>
        </is>
      </c>
      <c r="B14" s="21" t="inlineStr">
        <is>
          <t>Maintenance</t>
        </is>
      </c>
      <c r="C14" s="7" t="n">
        <v>43534</v>
      </c>
      <c r="D14" s="22" t="n">
        <v>9500</v>
      </c>
      <c r="E14" s="23">
        <f>IF(OR($A14="",$C14=""),"",($C$4-$C14)/365.25)</f>
        <v/>
      </c>
      <c r="F14" s="24">
        <f>IF($E14="","",IF($E14&gt;=5,$C$6,$C$5))</f>
        <v/>
      </c>
      <c r="G14" s="12" t="n">
        <v>0</v>
      </c>
      <c r="H14" s="23">
        <f>IF($F14="","",ROUND($F14*MIN(1,($C$4-DATE(YEAR($C$4),1,1)+1)/365)*IF($E14&lt;1,0,1),1))</f>
        <v/>
      </c>
      <c r="I14" s="24">
        <f>IF($A14="","",SUMIFS('Leave Log'!$E$5:$E$154,'Leave Log'!$A$5:$A$154,$A14,'Leave Log'!$B$5:$B$154,INDEX('Leave Log'!$I$5:$I$10,1),'Leave Log'!$F$5:$F$154,INDEX('Leave Log'!$I$13:$I$15,1),'Leave Log'!$C$5:$C$154,"&gt;="&amp;DATE(YEAR($C$4),1,1)))</f>
        <v/>
      </c>
      <c r="J14" s="23">
        <f>IF($A14="","",N($G14)+N($H14)-N($I14))</f>
        <v/>
      </c>
      <c r="K14" s="24">
        <f>IF($A14="","",SUMIFS('Leave Log'!$E$5:$E$154,'Leave Log'!$A$5:$A$154,$A14,'Leave Log'!$B$5:$B$154,INDEX('Leave Log'!$I$5:$I$10,1),'Leave Log'!$F$5:$F$154,INDEX('Leave Log'!$I$13:$I$15,2)))</f>
        <v/>
      </c>
      <c r="L14" s="24">
        <f>IF($A14="","",SUMIFS('Leave Log'!$E$5:$E$154,'Leave Log'!$A$5:$A$154,$A14,'Leave Log'!$B$5:$B$154,INDEX('Leave Log'!$I$5:$I$10,2),'Leave Log'!$F$5:$F$154,INDEX('Leave Log'!$I$13:$I$15,1),'Leave Log'!$C$5:$C$154,"&gt;="&amp;DATE(YEAR($C$4),1,1)))</f>
        <v/>
      </c>
      <c r="M14" s="25">
        <f>IF($A14="","",IF($L14&lt;=30,"100% pay",IF($L14&lt;=90,"75% pay","Unpaid")))</f>
        <v/>
      </c>
      <c r="N14" s="26">
        <f>IF($A14="","",MAX(0,$J14)*$D14/$C$7)</f>
        <v/>
      </c>
      <c r="P14" s="25">
        <f>IF($A14="","",IF($J14&lt;0,"Negative",IF($J14&gt;=$C$8,"High balance","OK")))</f>
        <v/>
      </c>
    </row>
    <row r="15">
      <c r="A15" s="20" t="inlineStr">
        <is>
          <t>Khaled Al-Harbi</t>
        </is>
      </c>
      <c r="B15" s="21" t="inlineStr">
        <is>
          <t>Maintenance</t>
        </is>
      </c>
      <c r="C15" s="7" t="n">
        <v>44409</v>
      </c>
      <c r="D15" s="22" t="n">
        <v>6200</v>
      </c>
      <c r="E15" s="23">
        <f>IF(OR($A15="",$C15=""),"",($C$4-$C15)/365.25)</f>
        <v/>
      </c>
      <c r="F15" s="24">
        <f>IF($E15="","",IF($E15&gt;=5,$C$6,$C$5))</f>
        <v/>
      </c>
      <c r="G15" s="12" t="n">
        <v>3</v>
      </c>
      <c r="H15" s="23">
        <f>IF($F15="","",ROUND($F15*MIN(1,($C$4-DATE(YEAR($C$4),1,1)+1)/365)*IF($E15&lt;1,0,1),1))</f>
        <v/>
      </c>
      <c r="I15" s="24">
        <f>IF($A15="","",SUMIFS('Leave Log'!$E$5:$E$154,'Leave Log'!$A$5:$A$154,$A15,'Leave Log'!$B$5:$B$154,INDEX('Leave Log'!$I$5:$I$10,1),'Leave Log'!$F$5:$F$154,INDEX('Leave Log'!$I$13:$I$15,1),'Leave Log'!$C$5:$C$154,"&gt;="&amp;DATE(YEAR($C$4),1,1)))</f>
        <v/>
      </c>
      <c r="J15" s="23">
        <f>IF($A15="","",N($G15)+N($H15)-N($I15))</f>
        <v/>
      </c>
      <c r="K15" s="24">
        <f>IF($A15="","",SUMIFS('Leave Log'!$E$5:$E$154,'Leave Log'!$A$5:$A$154,$A15,'Leave Log'!$B$5:$B$154,INDEX('Leave Log'!$I$5:$I$10,1),'Leave Log'!$F$5:$F$154,INDEX('Leave Log'!$I$13:$I$15,2)))</f>
        <v/>
      </c>
      <c r="L15" s="24">
        <f>IF($A15="","",SUMIFS('Leave Log'!$E$5:$E$154,'Leave Log'!$A$5:$A$154,$A15,'Leave Log'!$B$5:$B$154,INDEX('Leave Log'!$I$5:$I$10,2),'Leave Log'!$F$5:$F$154,INDEX('Leave Log'!$I$13:$I$15,1),'Leave Log'!$C$5:$C$154,"&gt;="&amp;DATE(YEAR($C$4),1,1)))</f>
        <v/>
      </c>
      <c r="M15" s="25">
        <f>IF($A15="","",IF($L15&lt;=30,"100% pay",IF($L15&lt;=90,"75% pay","Unpaid")))</f>
        <v/>
      </c>
      <c r="N15" s="26">
        <f>IF($A15="","",MAX(0,$J15)*$D15/$C$7)</f>
        <v/>
      </c>
      <c r="P15" s="25">
        <f>IF($A15="","",IF($J15&lt;0,"Negative",IF($J15&gt;=$C$8,"High balance","OK")))</f>
        <v/>
      </c>
    </row>
    <row r="16">
      <c r="A16" s="20" t="inlineStr">
        <is>
          <t>Saad Al-Qahtani</t>
        </is>
      </c>
      <c r="B16" s="21" t="inlineStr">
        <is>
          <t>Maintenance</t>
        </is>
      </c>
      <c r="C16" s="7" t="n">
        <v>44576</v>
      </c>
      <c r="D16" s="22" t="n">
        <v>5800</v>
      </c>
      <c r="E16" s="23">
        <f>IF(OR($A16="",$C16=""),"",($C$4-$C16)/365.25)</f>
        <v/>
      </c>
      <c r="F16" s="24">
        <f>IF($E16="","",IF($E16&gt;=5,$C$6,$C$5))</f>
        <v/>
      </c>
      <c r="G16" s="12" t="n">
        <v>0</v>
      </c>
      <c r="H16" s="23">
        <f>IF($F16="","",ROUND($F16*MIN(1,($C$4-DATE(YEAR($C$4),1,1)+1)/365)*IF($E16&lt;1,0,1),1))</f>
        <v/>
      </c>
      <c r="I16" s="24">
        <f>IF($A16="","",SUMIFS('Leave Log'!$E$5:$E$154,'Leave Log'!$A$5:$A$154,$A16,'Leave Log'!$B$5:$B$154,INDEX('Leave Log'!$I$5:$I$10,1),'Leave Log'!$F$5:$F$154,INDEX('Leave Log'!$I$13:$I$15,1),'Leave Log'!$C$5:$C$154,"&gt;="&amp;DATE(YEAR($C$4),1,1)))</f>
        <v/>
      </c>
      <c r="J16" s="23">
        <f>IF($A16="","",N($G16)+N($H16)-N($I16))</f>
        <v/>
      </c>
      <c r="K16" s="24">
        <f>IF($A16="","",SUMIFS('Leave Log'!$E$5:$E$154,'Leave Log'!$A$5:$A$154,$A16,'Leave Log'!$B$5:$B$154,INDEX('Leave Log'!$I$5:$I$10,1),'Leave Log'!$F$5:$F$154,INDEX('Leave Log'!$I$13:$I$15,2)))</f>
        <v/>
      </c>
      <c r="L16" s="24">
        <f>IF($A16="","",SUMIFS('Leave Log'!$E$5:$E$154,'Leave Log'!$A$5:$A$154,$A16,'Leave Log'!$B$5:$B$154,INDEX('Leave Log'!$I$5:$I$10,2),'Leave Log'!$F$5:$F$154,INDEX('Leave Log'!$I$13:$I$15,1),'Leave Log'!$C$5:$C$154,"&gt;="&amp;DATE(YEAR($C$4),1,1)))</f>
        <v/>
      </c>
      <c r="M16" s="25">
        <f>IF($A16="","",IF($L16&lt;=30,"100% pay",IF($L16&lt;=90,"75% pay","Unpaid")))</f>
        <v/>
      </c>
      <c r="N16" s="26">
        <f>IF($A16="","",MAX(0,$J16)*$D16/$C$7)</f>
        <v/>
      </c>
      <c r="P16" s="25">
        <f>IF($A16="","",IF($J16&lt;0,"Negative",IF($J16&gt;=$C$8,"High balance","OK")))</f>
        <v/>
      </c>
    </row>
    <row r="17">
      <c r="A17" s="20" t="inlineStr">
        <is>
          <t>Majed Al-Shammari</t>
        </is>
      </c>
      <c r="B17" s="21" t="inlineStr">
        <is>
          <t>Sales</t>
        </is>
      </c>
      <c r="C17" s="7" t="n">
        <v>44002</v>
      </c>
      <c r="D17" s="22" t="n">
        <v>7400</v>
      </c>
      <c r="E17" s="23">
        <f>IF(OR($A17="",$C17=""),"",($C$4-$C17)/365.25)</f>
        <v/>
      </c>
      <c r="F17" s="24">
        <f>IF($E17="","",IF($E17&gt;=5,$C$6,$C$5))</f>
        <v/>
      </c>
      <c r="G17" s="12" t="n">
        <v>2</v>
      </c>
      <c r="H17" s="23">
        <f>IF($F17="","",ROUND($F17*MIN(1,($C$4-DATE(YEAR($C$4),1,1)+1)/365)*IF($E17&lt;1,0,1),1))</f>
        <v/>
      </c>
      <c r="I17" s="24">
        <f>IF($A17="","",SUMIFS('Leave Log'!$E$5:$E$154,'Leave Log'!$A$5:$A$154,$A17,'Leave Log'!$B$5:$B$154,INDEX('Leave Log'!$I$5:$I$10,1),'Leave Log'!$F$5:$F$154,INDEX('Leave Log'!$I$13:$I$15,1),'Leave Log'!$C$5:$C$154,"&gt;="&amp;DATE(YEAR($C$4),1,1)))</f>
        <v/>
      </c>
      <c r="J17" s="23">
        <f>IF($A17="","",N($G17)+N($H17)-N($I17))</f>
        <v/>
      </c>
      <c r="K17" s="24">
        <f>IF($A17="","",SUMIFS('Leave Log'!$E$5:$E$154,'Leave Log'!$A$5:$A$154,$A17,'Leave Log'!$B$5:$B$154,INDEX('Leave Log'!$I$5:$I$10,1),'Leave Log'!$F$5:$F$154,INDEX('Leave Log'!$I$13:$I$15,2)))</f>
        <v/>
      </c>
      <c r="L17" s="24">
        <f>IF($A17="","",SUMIFS('Leave Log'!$E$5:$E$154,'Leave Log'!$A$5:$A$154,$A17,'Leave Log'!$B$5:$B$154,INDEX('Leave Log'!$I$5:$I$10,2),'Leave Log'!$F$5:$F$154,INDEX('Leave Log'!$I$13:$I$15,1),'Leave Log'!$C$5:$C$154,"&gt;="&amp;DATE(YEAR($C$4),1,1)))</f>
        <v/>
      </c>
      <c r="M17" s="25">
        <f>IF($A17="","",IF($L17&lt;=30,"100% pay",IF($L17&lt;=90,"75% pay","Unpaid")))</f>
        <v/>
      </c>
      <c r="N17" s="26">
        <f>IF($A17="","",MAX(0,$J17)*$D17/$C$7)</f>
        <v/>
      </c>
      <c r="P17" s="25">
        <f>IF($A17="","",IF($J17&lt;0,"Negative",IF($J17&gt;=$C$8,"High balance","OK")))</f>
        <v/>
      </c>
    </row>
    <row r="18">
      <c r="A18" s="20" t="inlineStr">
        <is>
          <t>Fahad Al-Dosari</t>
        </is>
      </c>
      <c r="B18" s="21" t="inlineStr">
        <is>
          <t>Sales</t>
        </is>
      </c>
      <c r="C18" s="7" t="n">
        <v>44962</v>
      </c>
      <c r="D18" s="22" t="n">
        <v>5200</v>
      </c>
      <c r="E18" s="23">
        <f>IF(OR($A18="",$C18=""),"",($C$4-$C18)/365.25)</f>
        <v/>
      </c>
      <c r="F18" s="24">
        <f>IF($E18="","",IF($E18&gt;=5,$C$6,$C$5))</f>
        <v/>
      </c>
      <c r="G18" s="12" t="n">
        <v>0</v>
      </c>
      <c r="H18" s="23">
        <f>IF($F18="","",ROUND($F18*MIN(1,($C$4-DATE(YEAR($C$4),1,1)+1)/365)*IF($E18&lt;1,0,1),1))</f>
        <v/>
      </c>
      <c r="I18" s="24">
        <f>IF($A18="","",SUMIFS('Leave Log'!$E$5:$E$154,'Leave Log'!$A$5:$A$154,$A18,'Leave Log'!$B$5:$B$154,INDEX('Leave Log'!$I$5:$I$10,1),'Leave Log'!$F$5:$F$154,INDEX('Leave Log'!$I$13:$I$15,1),'Leave Log'!$C$5:$C$154,"&gt;="&amp;DATE(YEAR($C$4),1,1)))</f>
        <v/>
      </c>
      <c r="J18" s="23">
        <f>IF($A18="","",N($G18)+N($H18)-N($I18))</f>
        <v/>
      </c>
      <c r="K18" s="24">
        <f>IF($A18="","",SUMIFS('Leave Log'!$E$5:$E$154,'Leave Log'!$A$5:$A$154,$A18,'Leave Log'!$B$5:$B$154,INDEX('Leave Log'!$I$5:$I$10,1),'Leave Log'!$F$5:$F$154,INDEX('Leave Log'!$I$13:$I$15,2)))</f>
        <v/>
      </c>
      <c r="L18" s="24">
        <f>IF($A18="","",SUMIFS('Leave Log'!$E$5:$E$154,'Leave Log'!$A$5:$A$154,$A18,'Leave Log'!$B$5:$B$154,INDEX('Leave Log'!$I$5:$I$10,2),'Leave Log'!$F$5:$F$154,INDEX('Leave Log'!$I$13:$I$15,1),'Leave Log'!$C$5:$C$154,"&gt;="&amp;DATE(YEAR($C$4),1,1)))</f>
        <v/>
      </c>
      <c r="M18" s="25">
        <f>IF($A18="","",IF($L18&lt;=30,"100% pay",IF($L18&lt;=90,"75% pay","Unpaid")))</f>
        <v/>
      </c>
      <c r="N18" s="26">
        <f>IF($A18="","",MAX(0,$J18)*$D18/$C$7)</f>
        <v/>
      </c>
      <c r="P18" s="25">
        <f>IF($A18="","",IF($J18&lt;0,"Negative",IF($J18&gt;=$C$8,"High balance","OK")))</f>
        <v/>
      </c>
    </row>
    <row r="19">
      <c r="A19" s="20" t="inlineStr">
        <is>
          <t>Omar Al-Zahrani</t>
        </is>
      </c>
      <c r="B19" s="21" t="inlineStr">
        <is>
          <t>Accounts</t>
        </is>
      </c>
      <c r="C19" s="7" t="n">
        <v>43405</v>
      </c>
      <c r="D19" s="22" t="n">
        <v>11000</v>
      </c>
      <c r="E19" s="23">
        <f>IF(OR($A19="",$C19=""),"",($C$4-$C19)/365.25)</f>
        <v/>
      </c>
      <c r="F19" s="24">
        <f>IF($E19="","",IF($E19&gt;=5,$C$6,$C$5))</f>
        <v/>
      </c>
      <c r="G19" s="12" t="n">
        <v>5</v>
      </c>
      <c r="H19" s="23">
        <f>IF($F19="","",ROUND($F19*MIN(1,($C$4-DATE(YEAR($C$4),1,1)+1)/365)*IF($E19&lt;1,0,1),1))</f>
        <v/>
      </c>
      <c r="I19" s="24">
        <f>IF($A19="","",SUMIFS('Leave Log'!$E$5:$E$154,'Leave Log'!$A$5:$A$154,$A19,'Leave Log'!$B$5:$B$154,INDEX('Leave Log'!$I$5:$I$10,1),'Leave Log'!$F$5:$F$154,INDEX('Leave Log'!$I$13:$I$15,1),'Leave Log'!$C$5:$C$154,"&gt;="&amp;DATE(YEAR($C$4),1,1)))</f>
        <v/>
      </c>
      <c r="J19" s="23">
        <f>IF($A19="","",N($G19)+N($H19)-N($I19))</f>
        <v/>
      </c>
      <c r="K19" s="24">
        <f>IF($A19="","",SUMIFS('Leave Log'!$E$5:$E$154,'Leave Log'!$A$5:$A$154,$A19,'Leave Log'!$B$5:$B$154,INDEX('Leave Log'!$I$5:$I$10,1),'Leave Log'!$F$5:$F$154,INDEX('Leave Log'!$I$13:$I$15,2)))</f>
        <v/>
      </c>
      <c r="L19" s="24">
        <f>IF($A19="","",SUMIFS('Leave Log'!$E$5:$E$154,'Leave Log'!$A$5:$A$154,$A19,'Leave Log'!$B$5:$B$154,INDEX('Leave Log'!$I$5:$I$10,2),'Leave Log'!$F$5:$F$154,INDEX('Leave Log'!$I$13:$I$15,1),'Leave Log'!$C$5:$C$154,"&gt;="&amp;DATE(YEAR($C$4),1,1)))</f>
        <v/>
      </c>
      <c r="M19" s="25">
        <f>IF($A19="","",IF($L19&lt;=30,"100% pay",IF($L19&lt;=90,"75% pay","Unpaid")))</f>
        <v/>
      </c>
      <c r="N19" s="26">
        <f>IF($A19="","",MAX(0,$J19)*$D19/$C$7)</f>
        <v/>
      </c>
      <c r="P19" s="25">
        <f>IF($A19="","",IF($J19&lt;0,"Negative",IF($J19&gt;=$C$8,"High balance","OK")))</f>
        <v/>
      </c>
    </row>
    <row r="20">
      <c r="A20" s="20" t="inlineStr">
        <is>
          <t>Yousef Al-Mutairi</t>
        </is>
      </c>
      <c r="B20" s="21" t="inlineStr">
        <is>
          <t>Accounts</t>
        </is>
      </c>
      <c r="C20" s="7" t="n">
        <v>45383</v>
      </c>
      <c r="D20" s="22" t="n">
        <v>4800</v>
      </c>
      <c r="E20" s="23">
        <f>IF(OR($A20="",$C20=""),"",($C$4-$C20)/365.25)</f>
        <v/>
      </c>
      <c r="F20" s="24">
        <f>IF($E20="","",IF($E20&gt;=5,$C$6,$C$5))</f>
        <v/>
      </c>
      <c r="G20" s="12" t="n">
        <v>0</v>
      </c>
      <c r="H20" s="23">
        <f>IF($F20="","",ROUND($F20*MIN(1,($C$4-DATE(YEAR($C$4),1,1)+1)/365)*IF($E20&lt;1,0,1),1))</f>
        <v/>
      </c>
      <c r="I20" s="24">
        <f>IF($A20="","",SUMIFS('Leave Log'!$E$5:$E$154,'Leave Log'!$A$5:$A$154,$A20,'Leave Log'!$B$5:$B$154,INDEX('Leave Log'!$I$5:$I$10,1),'Leave Log'!$F$5:$F$154,INDEX('Leave Log'!$I$13:$I$15,1),'Leave Log'!$C$5:$C$154,"&gt;="&amp;DATE(YEAR($C$4),1,1)))</f>
        <v/>
      </c>
      <c r="J20" s="23">
        <f>IF($A20="","",N($G20)+N($H20)-N($I20))</f>
        <v/>
      </c>
      <c r="K20" s="24">
        <f>IF($A20="","",SUMIFS('Leave Log'!$E$5:$E$154,'Leave Log'!$A$5:$A$154,$A20,'Leave Log'!$B$5:$B$154,INDEX('Leave Log'!$I$5:$I$10,1),'Leave Log'!$F$5:$F$154,INDEX('Leave Log'!$I$13:$I$15,2)))</f>
        <v/>
      </c>
      <c r="L20" s="24">
        <f>IF($A20="","",SUMIFS('Leave Log'!$E$5:$E$154,'Leave Log'!$A$5:$A$154,$A20,'Leave Log'!$B$5:$B$154,INDEX('Leave Log'!$I$5:$I$10,2),'Leave Log'!$F$5:$F$154,INDEX('Leave Log'!$I$13:$I$15,1),'Leave Log'!$C$5:$C$154,"&gt;="&amp;DATE(YEAR($C$4),1,1)))</f>
        <v/>
      </c>
      <c r="M20" s="25">
        <f>IF($A20="","",IF($L20&lt;=30,"100% pay",IF($L20&lt;=90,"75% pay","Unpaid")))</f>
        <v/>
      </c>
      <c r="N20" s="26">
        <f>IF($A20="","",MAX(0,$J20)*$D20/$C$7)</f>
        <v/>
      </c>
      <c r="P20" s="25">
        <f>IF($A20="","",IF($J20&lt;0,"Negative",IF($J20&gt;=$C$8,"High balance","OK")))</f>
        <v/>
      </c>
    </row>
    <row r="21">
      <c r="A21" s="20" t="inlineStr">
        <is>
          <t>Badr Al-Subaie</t>
        </is>
      </c>
      <c r="B21" s="21" t="inlineStr">
        <is>
          <t>Warehouse</t>
        </is>
      </c>
      <c r="C21" s="7" t="n">
        <v>44199</v>
      </c>
      <c r="D21" s="22" t="n">
        <v>4300</v>
      </c>
      <c r="E21" s="23">
        <f>IF(OR($A21="",$C21=""),"",($C$4-$C21)/365.25)</f>
        <v/>
      </c>
      <c r="F21" s="24">
        <f>IF($E21="","",IF($E21&gt;=5,$C$6,$C$5))</f>
        <v/>
      </c>
      <c r="G21" s="12" t="n">
        <v>1</v>
      </c>
      <c r="H21" s="23">
        <f>IF($F21="","",ROUND($F21*MIN(1,($C$4-DATE(YEAR($C$4),1,1)+1)/365)*IF($E21&lt;1,0,1),1))</f>
        <v/>
      </c>
      <c r="I21" s="24">
        <f>IF($A21="","",SUMIFS('Leave Log'!$E$5:$E$154,'Leave Log'!$A$5:$A$154,$A21,'Leave Log'!$B$5:$B$154,INDEX('Leave Log'!$I$5:$I$10,1),'Leave Log'!$F$5:$F$154,INDEX('Leave Log'!$I$13:$I$15,1),'Leave Log'!$C$5:$C$154,"&gt;="&amp;DATE(YEAR($C$4),1,1)))</f>
        <v/>
      </c>
      <c r="J21" s="23">
        <f>IF($A21="","",N($G21)+N($H21)-N($I21))</f>
        <v/>
      </c>
      <c r="K21" s="24">
        <f>IF($A21="","",SUMIFS('Leave Log'!$E$5:$E$154,'Leave Log'!$A$5:$A$154,$A21,'Leave Log'!$B$5:$B$154,INDEX('Leave Log'!$I$5:$I$10,1),'Leave Log'!$F$5:$F$154,INDEX('Leave Log'!$I$13:$I$15,2)))</f>
        <v/>
      </c>
      <c r="L21" s="24">
        <f>IF($A21="","",SUMIFS('Leave Log'!$E$5:$E$154,'Leave Log'!$A$5:$A$154,$A21,'Leave Log'!$B$5:$B$154,INDEX('Leave Log'!$I$5:$I$10,2),'Leave Log'!$F$5:$F$154,INDEX('Leave Log'!$I$13:$I$15,1),'Leave Log'!$C$5:$C$154,"&gt;="&amp;DATE(YEAR($C$4),1,1)))</f>
        <v/>
      </c>
      <c r="M21" s="25">
        <f>IF($A21="","",IF($L21&lt;=30,"100% pay",IF($L21&lt;=90,"75% pay","Unpaid")))</f>
        <v/>
      </c>
      <c r="N21" s="26">
        <f>IF($A21="","",MAX(0,$J21)*$D21/$C$7)</f>
        <v/>
      </c>
      <c r="P21" s="25">
        <f>IF($A21="","",IF($J21&lt;0,"Negative",IF($J21&gt;=$C$8,"High balance","OK")))</f>
        <v/>
      </c>
    </row>
    <row r="22">
      <c r="A22" s="20" t="inlineStr">
        <is>
          <t>Turki Al-Anazi</t>
        </is>
      </c>
      <c r="B22" s="21" t="inlineStr">
        <is>
          <t>Warehouse</t>
        </is>
      </c>
      <c r="C22" s="7" t="n">
        <v>45718</v>
      </c>
      <c r="D22" s="22" t="n">
        <v>3900</v>
      </c>
      <c r="E22" s="23">
        <f>IF(OR($A22="",$C22=""),"",($C$4-$C22)/365.25)</f>
        <v/>
      </c>
      <c r="F22" s="24">
        <f>IF($E22="","",IF($E22&gt;=5,$C$6,$C$5))</f>
        <v/>
      </c>
      <c r="G22" s="12" t="n">
        <v>0</v>
      </c>
      <c r="H22" s="23">
        <f>IF($F22="","",ROUND($F22*MIN(1,($C$4-DATE(YEAR($C$4),1,1)+1)/365)*IF($E22&lt;1,0,1),1))</f>
        <v/>
      </c>
      <c r="I22" s="24">
        <f>IF($A22="","",SUMIFS('Leave Log'!$E$5:$E$154,'Leave Log'!$A$5:$A$154,$A22,'Leave Log'!$B$5:$B$154,INDEX('Leave Log'!$I$5:$I$10,1),'Leave Log'!$F$5:$F$154,INDEX('Leave Log'!$I$13:$I$15,1),'Leave Log'!$C$5:$C$154,"&gt;="&amp;DATE(YEAR($C$4),1,1)))</f>
        <v/>
      </c>
      <c r="J22" s="23">
        <f>IF($A22="","",N($G22)+N($H22)-N($I22))</f>
        <v/>
      </c>
      <c r="K22" s="24">
        <f>IF($A22="","",SUMIFS('Leave Log'!$E$5:$E$154,'Leave Log'!$A$5:$A$154,$A22,'Leave Log'!$B$5:$B$154,INDEX('Leave Log'!$I$5:$I$10,1),'Leave Log'!$F$5:$F$154,INDEX('Leave Log'!$I$13:$I$15,2)))</f>
        <v/>
      </c>
      <c r="L22" s="24">
        <f>IF($A22="","",SUMIFS('Leave Log'!$E$5:$E$154,'Leave Log'!$A$5:$A$154,$A22,'Leave Log'!$B$5:$B$154,INDEX('Leave Log'!$I$5:$I$10,2),'Leave Log'!$F$5:$F$154,INDEX('Leave Log'!$I$13:$I$15,1),'Leave Log'!$C$5:$C$154,"&gt;="&amp;DATE(YEAR($C$4),1,1)))</f>
        <v/>
      </c>
      <c r="M22" s="25">
        <f>IF($A22="","",IF($L22&lt;=30,"100% pay",IF($L22&lt;=90,"75% pay","Unpaid")))</f>
        <v/>
      </c>
      <c r="N22" s="26">
        <f>IF($A22="","",MAX(0,$J22)*$D22/$C$7)</f>
        <v/>
      </c>
      <c r="P22" s="25">
        <f>IF($A22="","",IF($J22&lt;0,"Negative",IF($J22&gt;=$C$8,"High balance","OK")))</f>
        <v/>
      </c>
    </row>
    <row r="23">
      <c r="A23" s="20" t="inlineStr">
        <is>
          <t>Nayef Al-Ghamdi</t>
        </is>
      </c>
      <c r="B23" s="21" t="inlineStr">
        <is>
          <t>Admin</t>
        </is>
      </c>
      <c r="C23" s="7" t="n">
        <v>42869</v>
      </c>
      <c r="D23" s="22" t="n">
        <v>13500</v>
      </c>
      <c r="E23" s="23">
        <f>IF(OR($A23="",$C23=""),"",($C$4-$C23)/365.25)</f>
        <v/>
      </c>
      <c r="F23" s="24">
        <f>IF($E23="","",IF($E23&gt;=5,$C$6,$C$5))</f>
        <v/>
      </c>
      <c r="G23" s="12" t="n">
        <v>4</v>
      </c>
      <c r="H23" s="23">
        <f>IF($F23="","",ROUND($F23*MIN(1,($C$4-DATE(YEAR($C$4),1,1)+1)/365)*IF($E23&lt;1,0,1),1))</f>
        <v/>
      </c>
      <c r="I23" s="24">
        <f>IF($A23="","",SUMIFS('Leave Log'!$E$5:$E$154,'Leave Log'!$A$5:$A$154,$A23,'Leave Log'!$B$5:$B$154,INDEX('Leave Log'!$I$5:$I$10,1),'Leave Log'!$F$5:$F$154,INDEX('Leave Log'!$I$13:$I$15,1),'Leave Log'!$C$5:$C$154,"&gt;="&amp;DATE(YEAR($C$4),1,1)))</f>
        <v/>
      </c>
      <c r="J23" s="23">
        <f>IF($A23="","",N($G23)+N($H23)-N($I23))</f>
        <v/>
      </c>
      <c r="K23" s="24">
        <f>IF($A23="","",SUMIFS('Leave Log'!$E$5:$E$154,'Leave Log'!$A$5:$A$154,$A23,'Leave Log'!$B$5:$B$154,INDEX('Leave Log'!$I$5:$I$10,1),'Leave Log'!$F$5:$F$154,INDEX('Leave Log'!$I$13:$I$15,2)))</f>
        <v/>
      </c>
      <c r="L23" s="24">
        <f>IF($A23="","",SUMIFS('Leave Log'!$E$5:$E$154,'Leave Log'!$A$5:$A$154,$A23,'Leave Log'!$B$5:$B$154,INDEX('Leave Log'!$I$5:$I$10,2),'Leave Log'!$F$5:$F$154,INDEX('Leave Log'!$I$13:$I$15,1),'Leave Log'!$C$5:$C$154,"&gt;="&amp;DATE(YEAR($C$4),1,1)))</f>
        <v/>
      </c>
      <c r="M23" s="25">
        <f>IF($A23="","",IF($L23&lt;=30,"100% pay",IF($L23&lt;=90,"75% pay","Unpaid")))</f>
        <v/>
      </c>
      <c r="N23" s="26">
        <f>IF($A23="","",MAX(0,$J23)*$D23/$C$7)</f>
        <v/>
      </c>
      <c r="P23" s="25">
        <f>IF($A23="","",IF($J23&lt;0,"Negative",IF($J23&gt;=$C$8,"High balance","OK")))</f>
        <v/>
      </c>
    </row>
    <row r="24">
      <c r="A24" s="20" t="inlineStr">
        <is>
          <t>Waleed Al-Buqami</t>
        </is>
      </c>
      <c r="B24" s="21" t="inlineStr">
        <is>
          <t>Maintenance</t>
        </is>
      </c>
      <c r="C24" s="7" t="n">
        <v>45901</v>
      </c>
      <c r="D24" s="22" t="n">
        <v>5000</v>
      </c>
      <c r="E24" s="23">
        <f>IF(OR($A24="",$C24=""),"",($C$4-$C24)/365.25)</f>
        <v/>
      </c>
      <c r="F24" s="24">
        <f>IF($E24="","",IF($E24&gt;=5,$C$6,$C$5))</f>
        <v/>
      </c>
      <c r="G24" s="12" t="n">
        <v>0</v>
      </c>
      <c r="H24" s="23">
        <f>IF($F24="","",ROUND($F24*MIN(1,($C$4-DATE(YEAR($C$4),1,1)+1)/365)*IF($E24&lt;1,0,1),1))</f>
        <v/>
      </c>
      <c r="I24" s="24">
        <f>IF($A24="","",SUMIFS('Leave Log'!$E$5:$E$154,'Leave Log'!$A$5:$A$154,$A24,'Leave Log'!$B$5:$B$154,INDEX('Leave Log'!$I$5:$I$10,1),'Leave Log'!$F$5:$F$154,INDEX('Leave Log'!$I$13:$I$15,1),'Leave Log'!$C$5:$C$154,"&gt;="&amp;DATE(YEAR($C$4),1,1)))</f>
        <v/>
      </c>
      <c r="J24" s="23">
        <f>IF($A24="","",N($G24)+N($H24)-N($I24))</f>
        <v/>
      </c>
      <c r="K24" s="24">
        <f>IF($A24="","",SUMIFS('Leave Log'!$E$5:$E$154,'Leave Log'!$A$5:$A$154,$A24,'Leave Log'!$B$5:$B$154,INDEX('Leave Log'!$I$5:$I$10,1),'Leave Log'!$F$5:$F$154,INDEX('Leave Log'!$I$13:$I$15,2)))</f>
        <v/>
      </c>
      <c r="L24" s="24">
        <f>IF($A24="","",SUMIFS('Leave Log'!$E$5:$E$154,'Leave Log'!$A$5:$A$154,$A24,'Leave Log'!$B$5:$B$154,INDEX('Leave Log'!$I$5:$I$10,2),'Leave Log'!$F$5:$F$154,INDEX('Leave Log'!$I$13:$I$15,1),'Leave Log'!$C$5:$C$154,"&gt;="&amp;DATE(YEAR($C$4),1,1)))</f>
        <v/>
      </c>
      <c r="M24" s="25">
        <f>IF($A24="","",IF($L24&lt;=30,"100% pay",IF($L24&lt;=90,"75% pay","Unpaid")))</f>
        <v/>
      </c>
      <c r="N24" s="26">
        <f>IF($A24="","",MAX(0,$J24)*$D24/$C$7)</f>
        <v/>
      </c>
      <c r="P24" s="25">
        <f>IF($A24="","",IF($J24&lt;0,"Negative",IF($J24&gt;=$C$8,"High balance","OK")))</f>
        <v/>
      </c>
    </row>
    <row r="25">
      <c r="A25" s="20" t="inlineStr">
        <is>
          <t>Salman Al-Juhani</t>
        </is>
      </c>
      <c r="B25" s="21" t="inlineStr">
        <is>
          <t>Sales</t>
        </is>
      </c>
      <c r="C25" s="7" t="n">
        <v>44822</v>
      </c>
      <c r="D25" s="22" t="n">
        <v>6100</v>
      </c>
      <c r="E25" s="23">
        <f>IF(OR($A25="",$C25=""),"",($C$4-$C25)/365.25)</f>
        <v/>
      </c>
      <c r="F25" s="24">
        <f>IF($E25="","",IF($E25&gt;=5,$C$6,$C$5))</f>
        <v/>
      </c>
      <c r="G25" s="12" t="n">
        <v>0</v>
      </c>
      <c r="H25" s="23">
        <f>IF($F25="","",ROUND($F25*MIN(1,($C$4-DATE(YEAR($C$4),1,1)+1)/365)*IF($E25&lt;1,0,1),1))</f>
        <v/>
      </c>
      <c r="I25" s="24">
        <f>IF($A25="","",SUMIFS('Leave Log'!$E$5:$E$154,'Leave Log'!$A$5:$A$154,$A25,'Leave Log'!$B$5:$B$154,INDEX('Leave Log'!$I$5:$I$10,1),'Leave Log'!$F$5:$F$154,INDEX('Leave Log'!$I$13:$I$15,1),'Leave Log'!$C$5:$C$154,"&gt;="&amp;DATE(YEAR($C$4),1,1)))</f>
        <v/>
      </c>
      <c r="J25" s="23">
        <f>IF($A25="","",N($G25)+N($H25)-N($I25))</f>
        <v/>
      </c>
      <c r="K25" s="24">
        <f>IF($A25="","",SUMIFS('Leave Log'!$E$5:$E$154,'Leave Log'!$A$5:$A$154,$A25,'Leave Log'!$B$5:$B$154,INDEX('Leave Log'!$I$5:$I$10,1),'Leave Log'!$F$5:$F$154,INDEX('Leave Log'!$I$13:$I$15,2)))</f>
        <v/>
      </c>
      <c r="L25" s="24">
        <f>IF($A25="","",SUMIFS('Leave Log'!$E$5:$E$154,'Leave Log'!$A$5:$A$154,$A25,'Leave Log'!$B$5:$B$154,INDEX('Leave Log'!$I$5:$I$10,2),'Leave Log'!$F$5:$F$154,INDEX('Leave Log'!$I$13:$I$15,1),'Leave Log'!$C$5:$C$154,"&gt;="&amp;DATE(YEAR($C$4),1,1)))</f>
        <v/>
      </c>
      <c r="M25" s="25">
        <f>IF($A25="","",IF($L25&lt;=30,"100% pay",IF($L25&lt;=90,"75% pay","Unpaid")))</f>
        <v/>
      </c>
      <c r="N25" s="26">
        <f>IF($A25="","",MAX(0,$J25)*$D25/$C$7)</f>
        <v/>
      </c>
      <c r="P25" s="25">
        <f>IF($A25="","",IF($J25&lt;0,"Negative",IF($J25&gt;=$C$8,"High balance","OK")))</f>
        <v/>
      </c>
    </row>
    <row r="26">
      <c r="A26" s="20" t="n"/>
      <c r="B26" s="21" t="n"/>
      <c r="C26" s="7" t="n"/>
      <c r="D26" s="22" t="n"/>
      <c r="E26" s="23">
        <f>IF(OR($A26="",$C26=""),"",($C$4-$C26)/365.25)</f>
        <v/>
      </c>
      <c r="F26" s="24">
        <f>IF($E26="","",IF($E26&gt;=5,$C$6,$C$5))</f>
        <v/>
      </c>
      <c r="G26" s="12" t="n"/>
      <c r="H26" s="23">
        <f>IF($F26="","",ROUND($F26*MIN(1,($C$4-DATE(YEAR($C$4),1,1)+1)/365)*IF($E26&lt;1,0,1),1))</f>
        <v/>
      </c>
      <c r="I26" s="24">
        <f>IF($A26="","",SUMIFS('Leave Log'!$E$5:$E$154,'Leave Log'!$A$5:$A$154,$A26,'Leave Log'!$B$5:$B$154,INDEX('Leave Log'!$I$5:$I$10,1),'Leave Log'!$F$5:$F$154,INDEX('Leave Log'!$I$13:$I$15,1),'Leave Log'!$C$5:$C$154,"&gt;="&amp;DATE(YEAR($C$4),1,1)))</f>
        <v/>
      </c>
      <c r="J26" s="23">
        <f>IF($A26="","",N($G26)+N($H26)-N($I26))</f>
        <v/>
      </c>
      <c r="K26" s="24">
        <f>IF($A26="","",SUMIFS('Leave Log'!$E$5:$E$154,'Leave Log'!$A$5:$A$154,$A26,'Leave Log'!$B$5:$B$154,INDEX('Leave Log'!$I$5:$I$10,1),'Leave Log'!$F$5:$F$154,INDEX('Leave Log'!$I$13:$I$15,2)))</f>
        <v/>
      </c>
      <c r="L26" s="24">
        <f>IF($A26="","",SUMIFS('Leave Log'!$E$5:$E$154,'Leave Log'!$A$5:$A$154,$A26,'Leave Log'!$B$5:$B$154,INDEX('Leave Log'!$I$5:$I$10,2),'Leave Log'!$F$5:$F$154,INDEX('Leave Log'!$I$13:$I$15,1),'Leave Log'!$C$5:$C$154,"&gt;="&amp;DATE(YEAR($C$4),1,1)))</f>
        <v/>
      </c>
      <c r="M26" s="25">
        <f>IF($A26="","",IF($L26&lt;=30,"100% pay",IF($L26&lt;=90,"75% pay","Unpaid")))</f>
        <v/>
      </c>
      <c r="N26" s="26">
        <f>IF($A26="","",MAX(0,$J26)*$D26/$C$7)</f>
        <v/>
      </c>
      <c r="P26" s="25">
        <f>IF($A26="","",IF($J26&lt;0,"Negative",IF($J26&gt;=$C$8,"High balance","OK")))</f>
        <v/>
      </c>
    </row>
    <row r="27">
      <c r="A27" s="20" t="n"/>
      <c r="B27" s="21" t="n"/>
      <c r="C27" s="7" t="n"/>
      <c r="D27" s="22" t="n"/>
      <c r="E27" s="23">
        <f>IF(OR($A27="",$C27=""),"",($C$4-$C27)/365.25)</f>
        <v/>
      </c>
      <c r="F27" s="24">
        <f>IF($E27="","",IF($E27&gt;=5,$C$6,$C$5))</f>
        <v/>
      </c>
      <c r="G27" s="12" t="n"/>
      <c r="H27" s="23">
        <f>IF($F27="","",ROUND($F27*MIN(1,($C$4-DATE(YEAR($C$4),1,1)+1)/365)*IF($E27&lt;1,0,1),1))</f>
        <v/>
      </c>
      <c r="I27" s="24">
        <f>IF($A27="","",SUMIFS('Leave Log'!$E$5:$E$154,'Leave Log'!$A$5:$A$154,$A27,'Leave Log'!$B$5:$B$154,INDEX('Leave Log'!$I$5:$I$10,1),'Leave Log'!$F$5:$F$154,INDEX('Leave Log'!$I$13:$I$15,1),'Leave Log'!$C$5:$C$154,"&gt;="&amp;DATE(YEAR($C$4),1,1)))</f>
        <v/>
      </c>
      <c r="J27" s="23">
        <f>IF($A27="","",N($G27)+N($H27)-N($I27))</f>
        <v/>
      </c>
      <c r="K27" s="24">
        <f>IF($A27="","",SUMIFS('Leave Log'!$E$5:$E$154,'Leave Log'!$A$5:$A$154,$A27,'Leave Log'!$B$5:$B$154,INDEX('Leave Log'!$I$5:$I$10,1),'Leave Log'!$F$5:$F$154,INDEX('Leave Log'!$I$13:$I$15,2)))</f>
        <v/>
      </c>
      <c r="L27" s="24">
        <f>IF($A27="","",SUMIFS('Leave Log'!$E$5:$E$154,'Leave Log'!$A$5:$A$154,$A27,'Leave Log'!$B$5:$B$154,INDEX('Leave Log'!$I$5:$I$10,2),'Leave Log'!$F$5:$F$154,INDEX('Leave Log'!$I$13:$I$15,1),'Leave Log'!$C$5:$C$154,"&gt;="&amp;DATE(YEAR($C$4),1,1)))</f>
        <v/>
      </c>
      <c r="M27" s="25">
        <f>IF($A27="","",IF($L27&lt;=30,"100% pay",IF($L27&lt;=90,"75% pay","Unpaid")))</f>
        <v/>
      </c>
      <c r="N27" s="26">
        <f>IF($A27="","",MAX(0,$J27)*$D27/$C$7)</f>
        <v/>
      </c>
      <c r="P27" s="25">
        <f>IF($A27="","",IF($J27&lt;0,"Negative",IF($J27&gt;=$C$8,"High balance","OK")))</f>
        <v/>
      </c>
    </row>
    <row r="28">
      <c r="A28" s="20" t="n"/>
      <c r="B28" s="21" t="n"/>
      <c r="C28" s="7" t="n"/>
      <c r="D28" s="22" t="n"/>
      <c r="E28" s="23">
        <f>IF(OR($A28="",$C28=""),"",($C$4-$C28)/365.25)</f>
        <v/>
      </c>
      <c r="F28" s="24">
        <f>IF($E28="","",IF($E28&gt;=5,$C$6,$C$5))</f>
        <v/>
      </c>
      <c r="G28" s="12" t="n"/>
      <c r="H28" s="23">
        <f>IF($F28="","",ROUND($F28*MIN(1,($C$4-DATE(YEAR($C$4),1,1)+1)/365)*IF($E28&lt;1,0,1),1))</f>
        <v/>
      </c>
      <c r="I28" s="24">
        <f>IF($A28="","",SUMIFS('Leave Log'!$E$5:$E$154,'Leave Log'!$A$5:$A$154,$A28,'Leave Log'!$B$5:$B$154,INDEX('Leave Log'!$I$5:$I$10,1),'Leave Log'!$F$5:$F$154,INDEX('Leave Log'!$I$13:$I$15,1),'Leave Log'!$C$5:$C$154,"&gt;="&amp;DATE(YEAR($C$4),1,1)))</f>
        <v/>
      </c>
      <c r="J28" s="23">
        <f>IF($A28="","",N($G28)+N($H28)-N($I28))</f>
        <v/>
      </c>
      <c r="K28" s="24">
        <f>IF($A28="","",SUMIFS('Leave Log'!$E$5:$E$154,'Leave Log'!$A$5:$A$154,$A28,'Leave Log'!$B$5:$B$154,INDEX('Leave Log'!$I$5:$I$10,1),'Leave Log'!$F$5:$F$154,INDEX('Leave Log'!$I$13:$I$15,2)))</f>
        <v/>
      </c>
      <c r="L28" s="24">
        <f>IF($A28="","",SUMIFS('Leave Log'!$E$5:$E$154,'Leave Log'!$A$5:$A$154,$A28,'Leave Log'!$B$5:$B$154,INDEX('Leave Log'!$I$5:$I$10,2),'Leave Log'!$F$5:$F$154,INDEX('Leave Log'!$I$13:$I$15,1),'Leave Log'!$C$5:$C$154,"&gt;="&amp;DATE(YEAR($C$4),1,1)))</f>
        <v/>
      </c>
      <c r="M28" s="25">
        <f>IF($A28="","",IF($L28&lt;=30,"100% pay",IF($L28&lt;=90,"75% pay","Unpaid")))</f>
        <v/>
      </c>
      <c r="N28" s="26">
        <f>IF($A28="","",MAX(0,$J28)*$D28/$C$7)</f>
        <v/>
      </c>
      <c r="P28" s="25">
        <f>IF($A28="","",IF($J28&lt;0,"Negative",IF($J28&gt;=$C$8,"High balance","OK")))</f>
        <v/>
      </c>
    </row>
    <row r="29">
      <c r="A29" s="20" t="n"/>
      <c r="B29" s="21" t="n"/>
      <c r="C29" s="7" t="n"/>
      <c r="D29" s="22" t="n"/>
      <c r="E29" s="23">
        <f>IF(OR($A29="",$C29=""),"",($C$4-$C29)/365.25)</f>
        <v/>
      </c>
      <c r="F29" s="24">
        <f>IF($E29="","",IF($E29&gt;=5,$C$6,$C$5))</f>
        <v/>
      </c>
      <c r="G29" s="12" t="n"/>
      <c r="H29" s="23">
        <f>IF($F29="","",ROUND($F29*MIN(1,($C$4-DATE(YEAR($C$4),1,1)+1)/365)*IF($E29&lt;1,0,1),1))</f>
        <v/>
      </c>
      <c r="I29" s="24">
        <f>IF($A29="","",SUMIFS('Leave Log'!$E$5:$E$154,'Leave Log'!$A$5:$A$154,$A29,'Leave Log'!$B$5:$B$154,INDEX('Leave Log'!$I$5:$I$10,1),'Leave Log'!$F$5:$F$154,INDEX('Leave Log'!$I$13:$I$15,1),'Leave Log'!$C$5:$C$154,"&gt;="&amp;DATE(YEAR($C$4),1,1)))</f>
        <v/>
      </c>
      <c r="J29" s="23">
        <f>IF($A29="","",N($G29)+N($H29)-N($I29))</f>
        <v/>
      </c>
      <c r="K29" s="24">
        <f>IF($A29="","",SUMIFS('Leave Log'!$E$5:$E$154,'Leave Log'!$A$5:$A$154,$A29,'Leave Log'!$B$5:$B$154,INDEX('Leave Log'!$I$5:$I$10,1),'Leave Log'!$F$5:$F$154,INDEX('Leave Log'!$I$13:$I$15,2)))</f>
        <v/>
      </c>
      <c r="L29" s="24">
        <f>IF($A29="","",SUMIFS('Leave Log'!$E$5:$E$154,'Leave Log'!$A$5:$A$154,$A29,'Leave Log'!$B$5:$B$154,INDEX('Leave Log'!$I$5:$I$10,2),'Leave Log'!$F$5:$F$154,INDEX('Leave Log'!$I$13:$I$15,1),'Leave Log'!$C$5:$C$154,"&gt;="&amp;DATE(YEAR($C$4),1,1)))</f>
        <v/>
      </c>
      <c r="M29" s="25">
        <f>IF($A29="","",IF($L29&lt;=30,"100% pay",IF($L29&lt;=90,"75% pay","Unpaid")))</f>
        <v/>
      </c>
      <c r="N29" s="26">
        <f>IF($A29="","",MAX(0,$J29)*$D29/$C$7)</f>
        <v/>
      </c>
      <c r="P29" s="25">
        <f>IF($A29="","",IF($J29&lt;0,"Negative",IF($J29&gt;=$C$8,"High balance","OK")))</f>
        <v/>
      </c>
    </row>
    <row r="30">
      <c r="A30" s="20" t="n"/>
      <c r="B30" s="21" t="n"/>
      <c r="C30" s="7" t="n"/>
      <c r="D30" s="22" t="n"/>
      <c r="E30" s="23">
        <f>IF(OR($A30="",$C30=""),"",($C$4-$C30)/365.25)</f>
        <v/>
      </c>
      <c r="F30" s="24">
        <f>IF($E30="","",IF($E30&gt;=5,$C$6,$C$5))</f>
        <v/>
      </c>
      <c r="G30" s="12" t="n"/>
      <c r="H30" s="23">
        <f>IF($F30="","",ROUND($F30*MIN(1,($C$4-DATE(YEAR($C$4),1,1)+1)/365)*IF($E30&lt;1,0,1),1))</f>
        <v/>
      </c>
      <c r="I30" s="24">
        <f>IF($A30="","",SUMIFS('Leave Log'!$E$5:$E$154,'Leave Log'!$A$5:$A$154,$A30,'Leave Log'!$B$5:$B$154,INDEX('Leave Log'!$I$5:$I$10,1),'Leave Log'!$F$5:$F$154,INDEX('Leave Log'!$I$13:$I$15,1),'Leave Log'!$C$5:$C$154,"&gt;="&amp;DATE(YEAR($C$4),1,1)))</f>
        <v/>
      </c>
      <c r="J30" s="23">
        <f>IF($A30="","",N($G30)+N($H30)-N($I30))</f>
        <v/>
      </c>
      <c r="K30" s="24">
        <f>IF($A30="","",SUMIFS('Leave Log'!$E$5:$E$154,'Leave Log'!$A$5:$A$154,$A30,'Leave Log'!$B$5:$B$154,INDEX('Leave Log'!$I$5:$I$10,1),'Leave Log'!$F$5:$F$154,INDEX('Leave Log'!$I$13:$I$15,2)))</f>
        <v/>
      </c>
      <c r="L30" s="24">
        <f>IF($A30="","",SUMIFS('Leave Log'!$E$5:$E$154,'Leave Log'!$A$5:$A$154,$A30,'Leave Log'!$B$5:$B$154,INDEX('Leave Log'!$I$5:$I$10,2),'Leave Log'!$F$5:$F$154,INDEX('Leave Log'!$I$13:$I$15,1),'Leave Log'!$C$5:$C$154,"&gt;="&amp;DATE(YEAR($C$4),1,1)))</f>
        <v/>
      </c>
      <c r="M30" s="25">
        <f>IF($A30="","",IF($L30&lt;=30,"100% pay",IF($L30&lt;=90,"75% pay","Unpaid")))</f>
        <v/>
      </c>
      <c r="N30" s="26">
        <f>IF($A30="","",MAX(0,$J30)*$D30/$C$7)</f>
        <v/>
      </c>
      <c r="P30" s="25">
        <f>IF($A30="","",IF($J30&lt;0,"Negative",IF($J30&gt;=$C$8,"High balance","OK")))</f>
        <v/>
      </c>
    </row>
    <row r="31">
      <c r="A31" s="20" t="n"/>
      <c r="B31" s="21" t="n"/>
      <c r="C31" s="7" t="n"/>
      <c r="D31" s="22" t="n"/>
      <c r="E31" s="23">
        <f>IF(OR($A31="",$C31=""),"",($C$4-$C31)/365.25)</f>
        <v/>
      </c>
      <c r="F31" s="24">
        <f>IF($E31="","",IF($E31&gt;=5,$C$6,$C$5))</f>
        <v/>
      </c>
      <c r="G31" s="12" t="n"/>
      <c r="H31" s="23">
        <f>IF($F31="","",ROUND($F31*MIN(1,($C$4-DATE(YEAR($C$4),1,1)+1)/365)*IF($E31&lt;1,0,1),1))</f>
        <v/>
      </c>
      <c r="I31" s="24">
        <f>IF($A31="","",SUMIFS('Leave Log'!$E$5:$E$154,'Leave Log'!$A$5:$A$154,$A31,'Leave Log'!$B$5:$B$154,INDEX('Leave Log'!$I$5:$I$10,1),'Leave Log'!$F$5:$F$154,INDEX('Leave Log'!$I$13:$I$15,1),'Leave Log'!$C$5:$C$154,"&gt;="&amp;DATE(YEAR($C$4),1,1)))</f>
        <v/>
      </c>
      <c r="J31" s="23">
        <f>IF($A31="","",N($G31)+N($H31)-N($I31))</f>
        <v/>
      </c>
      <c r="K31" s="24">
        <f>IF($A31="","",SUMIFS('Leave Log'!$E$5:$E$154,'Leave Log'!$A$5:$A$154,$A31,'Leave Log'!$B$5:$B$154,INDEX('Leave Log'!$I$5:$I$10,1),'Leave Log'!$F$5:$F$154,INDEX('Leave Log'!$I$13:$I$15,2)))</f>
        <v/>
      </c>
      <c r="L31" s="24">
        <f>IF($A31="","",SUMIFS('Leave Log'!$E$5:$E$154,'Leave Log'!$A$5:$A$154,$A31,'Leave Log'!$B$5:$B$154,INDEX('Leave Log'!$I$5:$I$10,2),'Leave Log'!$F$5:$F$154,INDEX('Leave Log'!$I$13:$I$15,1),'Leave Log'!$C$5:$C$154,"&gt;="&amp;DATE(YEAR($C$4),1,1)))</f>
        <v/>
      </c>
      <c r="M31" s="25">
        <f>IF($A31="","",IF($L31&lt;=30,"100% pay",IF($L31&lt;=90,"75% pay","Unpaid")))</f>
        <v/>
      </c>
      <c r="N31" s="26">
        <f>IF($A31="","",MAX(0,$J31)*$D31/$C$7)</f>
        <v/>
      </c>
      <c r="P31" s="25">
        <f>IF($A31="","",IF($J31&lt;0,"Negative",IF($J31&gt;=$C$8,"High balance","OK")))</f>
        <v/>
      </c>
    </row>
    <row r="32">
      <c r="A32" s="20" t="n"/>
      <c r="B32" s="21" t="n"/>
      <c r="C32" s="7" t="n"/>
      <c r="D32" s="22" t="n"/>
      <c r="E32" s="23">
        <f>IF(OR($A32="",$C32=""),"",($C$4-$C32)/365.25)</f>
        <v/>
      </c>
      <c r="F32" s="24">
        <f>IF($E32="","",IF($E32&gt;=5,$C$6,$C$5))</f>
        <v/>
      </c>
      <c r="G32" s="12" t="n"/>
      <c r="H32" s="23">
        <f>IF($F32="","",ROUND($F32*MIN(1,($C$4-DATE(YEAR($C$4),1,1)+1)/365)*IF($E32&lt;1,0,1),1))</f>
        <v/>
      </c>
      <c r="I32" s="24">
        <f>IF($A32="","",SUMIFS('Leave Log'!$E$5:$E$154,'Leave Log'!$A$5:$A$154,$A32,'Leave Log'!$B$5:$B$154,INDEX('Leave Log'!$I$5:$I$10,1),'Leave Log'!$F$5:$F$154,INDEX('Leave Log'!$I$13:$I$15,1),'Leave Log'!$C$5:$C$154,"&gt;="&amp;DATE(YEAR($C$4),1,1)))</f>
        <v/>
      </c>
      <c r="J32" s="23">
        <f>IF($A32="","",N($G32)+N($H32)-N($I32))</f>
        <v/>
      </c>
      <c r="K32" s="24">
        <f>IF($A32="","",SUMIFS('Leave Log'!$E$5:$E$154,'Leave Log'!$A$5:$A$154,$A32,'Leave Log'!$B$5:$B$154,INDEX('Leave Log'!$I$5:$I$10,1),'Leave Log'!$F$5:$F$154,INDEX('Leave Log'!$I$13:$I$15,2)))</f>
        <v/>
      </c>
      <c r="L32" s="24">
        <f>IF($A32="","",SUMIFS('Leave Log'!$E$5:$E$154,'Leave Log'!$A$5:$A$154,$A32,'Leave Log'!$B$5:$B$154,INDEX('Leave Log'!$I$5:$I$10,2),'Leave Log'!$F$5:$F$154,INDEX('Leave Log'!$I$13:$I$15,1),'Leave Log'!$C$5:$C$154,"&gt;="&amp;DATE(YEAR($C$4),1,1)))</f>
        <v/>
      </c>
      <c r="M32" s="25">
        <f>IF($A32="","",IF($L32&lt;=30,"100% pay",IF($L32&lt;=90,"75% pay","Unpaid")))</f>
        <v/>
      </c>
      <c r="N32" s="26">
        <f>IF($A32="","",MAX(0,$J32)*$D32/$C$7)</f>
        <v/>
      </c>
      <c r="P32" s="25">
        <f>IF($A32="","",IF($J32&lt;0,"Negative",IF($J32&gt;=$C$8,"High balance","OK")))</f>
        <v/>
      </c>
    </row>
    <row r="33">
      <c r="A33" s="20" t="n"/>
      <c r="B33" s="21" t="n"/>
      <c r="C33" s="7" t="n"/>
      <c r="D33" s="22" t="n"/>
      <c r="E33" s="23">
        <f>IF(OR($A33="",$C33=""),"",($C$4-$C33)/365.25)</f>
        <v/>
      </c>
      <c r="F33" s="24">
        <f>IF($E33="","",IF($E33&gt;=5,$C$6,$C$5))</f>
        <v/>
      </c>
      <c r="G33" s="12" t="n"/>
      <c r="H33" s="23">
        <f>IF($F33="","",ROUND($F33*MIN(1,($C$4-DATE(YEAR($C$4),1,1)+1)/365)*IF($E33&lt;1,0,1),1))</f>
        <v/>
      </c>
      <c r="I33" s="24">
        <f>IF($A33="","",SUMIFS('Leave Log'!$E$5:$E$154,'Leave Log'!$A$5:$A$154,$A33,'Leave Log'!$B$5:$B$154,INDEX('Leave Log'!$I$5:$I$10,1),'Leave Log'!$F$5:$F$154,INDEX('Leave Log'!$I$13:$I$15,1),'Leave Log'!$C$5:$C$154,"&gt;="&amp;DATE(YEAR($C$4),1,1)))</f>
        <v/>
      </c>
      <c r="J33" s="23">
        <f>IF($A33="","",N($G33)+N($H33)-N($I33))</f>
        <v/>
      </c>
      <c r="K33" s="24">
        <f>IF($A33="","",SUMIFS('Leave Log'!$E$5:$E$154,'Leave Log'!$A$5:$A$154,$A33,'Leave Log'!$B$5:$B$154,INDEX('Leave Log'!$I$5:$I$10,1),'Leave Log'!$F$5:$F$154,INDEX('Leave Log'!$I$13:$I$15,2)))</f>
        <v/>
      </c>
      <c r="L33" s="24">
        <f>IF($A33="","",SUMIFS('Leave Log'!$E$5:$E$154,'Leave Log'!$A$5:$A$154,$A33,'Leave Log'!$B$5:$B$154,INDEX('Leave Log'!$I$5:$I$10,2),'Leave Log'!$F$5:$F$154,INDEX('Leave Log'!$I$13:$I$15,1),'Leave Log'!$C$5:$C$154,"&gt;="&amp;DATE(YEAR($C$4),1,1)))</f>
        <v/>
      </c>
      <c r="M33" s="25">
        <f>IF($A33="","",IF($L33&lt;=30,"100% pay",IF($L33&lt;=90,"75% pay","Unpaid")))</f>
        <v/>
      </c>
      <c r="N33" s="26">
        <f>IF($A33="","",MAX(0,$J33)*$D33/$C$7)</f>
        <v/>
      </c>
      <c r="P33" s="25">
        <f>IF($A33="","",IF($J33&lt;0,"Negative",IF($J33&gt;=$C$8,"High balance","OK")))</f>
        <v/>
      </c>
    </row>
    <row r="34">
      <c r="A34" s="20" t="n"/>
      <c r="B34" s="21" t="n"/>
      <c r="C34" s="7" t="n"/>
      <c r="D34" s="22" t="n"/>
      <c r="E34" s="23">
        <f>IF(OR($A34="",$C34=""),"",($C$4-$C34)/365.25)</f>
        <v/>
      </c>
      <c r="F34" s="24">
        <f>IF($E34="","",IF($E34&gt;=5,$C$6,$C$5))</f>
        <v/>
      </c>
      <c r="G34" s="12" t="n"/>
      <c r="H34" s="23">
        <f>IF($F34="","",ROUND($F34*MIN(1,($C$4-DATE(YEAR($C$4),1,1)+1)/365)*IF($E34&lt;1,0,1),1))</f>
        <v/>
      </c>
      <c r="I34" s="24">
        <f>IF($A34="","",SUMIFS('Leave Log'!$E$5:$E$154,'Leave Log'!$A$5:$A$154,$A34,'Leave Log'!$B$5:$B$154,INDEX('Leave Log'!$I$5:$I$10,1),'Leave Log'!$F$5:$F$154,INDEX('Leave Log'!$I$13:$I$15,1),'Leave Log'!$C$5:$C$154,"&gt;="&amp;DATE(YEAR($C$4),1,1)))</f>
        <v/>
      </c>
      <c r="J34" s="23">
        <f>IF($A34="","",N($G34)+N($H34)-N($I34))</f>
        <v/>
      </c>
      <c r="K34" s="24">
        <f>IF($A34="","",SUMIFS('Leave Log'!$E$5:$E$154,'Leave Log'!$A$5:$A$154,$A34,'Leave Log'!$B$5:$B$154,INDEX('Leave Log'!$I$5:$I$10,1),'Leave Log'!$F$5:$F$154,INDEX('Leave Log'!$I$13:$I$15,2)))</f>
        <v/>
      </c>
      <c r="L34" s="24">
        <f>IF($A34="","",SUMIFS('Leave Log'!$E$5:$E$154,'Leave Log'!$A$5:$A$154,$A34,'Leave Log'!$B$5:$B$154,INDEX('Leave Log'!$I$5:$I$10,2),'Leave Log'!$F$5:$F$154,INDEX('Leave Log'!$I$13:$I$15,1),'Leave Log'!$C$5:$C$154,"&gt;="&amp;DATE(YEAR($C$4),1,1)))</f>
        <v/>
      </c>
      <c r="M34" s="25">
        <f>IF($A34="","",IF($L34&lt;=30,"100% pay",IF($L34&lt;=90,"75% pay","Unpaid")))</f>
        <v/>
      </c>
      <c r="N34" s="26">
        <f>IF($A34="","",MAX(0,$J34)*$D34/$C$7)</f>
        <v/>
      </c>
      <c r="P34" s="25">
        <f>IF($A34="","",IF($J34&lt;0,"Negative",IF($J34&gt;=$C$8,"High balance","OK")))</f>
        <v/>
      </c>
    </row>
    <row r="35">
      <c r="A35" s="20" t="n"/>
      <c r="B35" s="21" t="n"/>
      <c r="C35" s="7" t="n"/>
      <c r="D35" s="22" t="n"/>
      <c r="E35" s="23">
        <f>IF(OR($A35="",$C35=""),"",($C$4-$C35)/365.25)</f>
        <v/>
      </c>
      <c r="F35" s="24">
        <f>IF($E35="","",IF($E35&gt;=5,$C$6,$C$5))</f>
        <v/>
      </c>
      <c r="G35" s="12" t="n"/>
      <c r="H35" s="23">
        <f>IF($F35="","",ROUND($F35*MIN(1,($C$4-DATE(YEAR($C$4),1,1)+1)/365)*IF($E35&lt;1,0,1),1))</f>
        <v/>
      </c>
      <c r="I35" s="24">
        <f>IF($A35="","",SUMIFS('Leave Log'!$E$5:$E$154,'Leave Log'!$A$5:$A$154,$A35,'Leave Log'!$B$5:$B$154,INDEX('Leave Log'!$I$5:$I$10,1),'Leave Log'!$F$5:$F$154,INDEX('Leave Log'!$I$13:$I$15,1),'Leave Log'!$C$5:$C$154,"&gt;="&amp;DATE(YEAR($C$4),1,1)))</f>
        <v/>
      </c>
      <c r="J35" s="23">
        <f>IF($A35="","",N($G35)+N($H35)-N($I35))</f>
        <v/>
      </c>
      <c r="K35" s="24">
        <f>IF($A35="","",SUMIFS('Leave Log'!$E$5:$E$154,'Leave Log'!$A$5:$A$154,$A35,'Leave Log'!$B$5:$B$154,INDEX('Leave Log'!$I$5:$I$10,1),'Leave Log'!$F$5:$F$154,INDEX('Leave Log'!$I$13:$I$15,2)))</f>
        <v/>
      </c>
      <c r="L35" s="24">
        <f>IF($A35="","",SUMIFS('Leave Log'!$E$5:$E$154,'Leave Log'!$A$5:$A$154,$A35,'Leave Log'!$B$5:$B$154,INDEX('Leave Log'!$I$5:$I$10,2),'Leave Log'!$F$5:$F$154,INDEX('Leave Log'!$I$13:$I$15,1),'Leave Log'!$C$5:$C$154,"&gt;="&amp;DATE(YEAR($C$4),1,1)))</f>
        <v/>
      </c>
      <c r="M35" s="25">
        <f>IF($A35="","",IF($L35&lt;=30,"100% pay",IF($L35&lt;=90,"75% pay","Unpaid")))</f>
        <v/>
      </c>
      <c r="N35" s="26">
        <f>IF($A35="","",MAX(0,$J35)*$D35/$C$7)</f>
        <v/>
      </c>
      <c r="P35" s="25">
        <f>IF($A35="","",IF($J35&lt;0,"Negative",IF($J35&gt;=$C$8,"High balance","OK")))</f>
        <v/>
      </c>
    </row>
    <row r="36">
      <c r="A36" s="20" t="n"/>
      <c r="B36" s="21" t="n"/>
      <c r="C36" s="7" t="n"/>
      <c r="D36" s="22" t="n"/>
      <c r="E36" s="23">
        <f>IF(OR($A36="",$C36=""),"",($C$4-$C36)/365.25)</f>
        <v/>
      </c>
      <c r="F36" s="24">
        <f>IF($E36="","",IF($E36&gt;=5,$C$6,$C$5))</f>
        <v/>
      </c>
      <c r="G36" s="12" t="n"/>
      <c r="H36" s="23">
        <f>IF($F36="","",ROUND($F36*MIN(1,($C$4-DATE(YEAR($C$4),1,1)+1)/365)*IF($E36&lt;1,0,1),1))</f>
        <v/>
      </c>
      <c r="I36" s="24">
        <f>IF($A36="","",SUMIFS('Leave Log'!$E$5:$E$154,'Leave Log'!$A$5:$A$154,$A36,'Leave Log'!$B$5:$B$154,INDEX('Leave Log'!$I$5:$I$10,1),'Leave Log'!$F$5:$F$154,INDEX('Leave Log'!$I$13:$I$15,1),'Leave Log'!$C$5:$C$154,"&gt;="&amp;DATE(YEAR($C$4),1,1)))</f>
        <v/>
      </c>
      <c r="J36" s="23">
        <f>IF($A36="","",N($G36)+N($H36)-N($I36))</f>
        <v/>
      </c>
      <c r="K36" s="24">
        <f>IF($A36="","",SUMIFS('Leave Log'!$E$5:$E$154,'Leave Log'!$A$5:$A$154,$A36,'Leave Log'!$B$5:$B$154,INDEX('Leave Log'!$I$5:$I$10,1),'Leave Log'!$F$5:$F$154,INDEX('Leave Log'!$I$13:$I$15,2)))</f>
        <v/>
      </c>
      <c r="L36" s="24">
        <f>IF($A36="","",SUMIFS('Leave Log'!$E$5:$E$154,'Leave Log'!$A$5:$A$154,$A36,'Leave Log'!$B$5:$B$154,INDEX('Leave Log'!$I$5:$I$10,2),'Leave Log'!$F$5:$F$154,INDEX('Leave Log'!$I$13:$I$15,1),'Leave Log'!$C$5:$C$154,"&gt;="&amp;DATE(YEAR($C$4),1,1)))</f>
        <v/>
      </c>
      <c r="M36" s="25">
        <f>IF($A36="","",IF($L36&lt;=30,"100% pay",IF($L36&lt;=90,"75% pay","Unpaid")))</f>
        <v/>
      </c>
      <c r="N36" s="26">
        <f>IF($A36="","",MAX(0,$J36)*$D36/$C$7)</f>
        <v/>
      </c>
      <c r="P36" s="25">
        <f>IF($A36="","",IF($J36&lt;0,"Negative",IF($J36&gt;=$C$8,"High balance","OK")))</f>
        <v/>
      </c>
    </row>
    <row r="37">
      <c r="A37" s="20" t="n"/>
      <c r="B37" s="21" t="n"/>
      <c r="C37" s="7" t="n"/>
      <c r="D37" s="22" t="n"/>
      <c r="E37" s="23">
        <f>IF(OR($A37="",$C37=""),"",($C$4-$C37)/365.25)</f>
        <v/>
      </c>
      <c r="F37" s="24">
        <f>IF($E37="","",IF($E37&gt;=5,$C$6,$C$5))</f>
        <v/>
      </c>
      <c r="G37" s="12" t="n"/>
      <c r="H37" s="23">
        <f>IF($F37="","",ROUND($F37*MIN(1,($C$4-DATE(YEAR($C$4),1,1)+1)/365)*IF($E37&lt;1,0,1),1))</f>
        <v/>
      </c>
      <c r="I37" s="24">
        <f>IF($A37="","",SUMIFS('Leave Log'!$E$5:$E$154,'Leave Log'!$A$5:$A$154,$A37,'Leave Log'!$B$5:$B$154,INDEX('Leave Log'!$I$5:$I$10,1),'Leave Log'!$F$5:$F$154,INDEX('Leave Log'!$I$13:$I$15,1),'Leave Log'!$C$5:$C$154,"&gt;="&amp;DATE(YEAR($C$4),1,1)))</f>
        <v/>
      </c>
      <c r="J37" s="23">
        <f>IF($A37="","",N($G37)+N($H37)-N($I37))</f>
        <v/>
      </c>
      <c r="K37" s="24">
        <f>IF($A37="","",SUMIFS('Leave Log'!$E$5:$E$154,'Leave Log'!$A$5:$A$154,$A37,'Leave Log'!$B$5:$B$154,INDEX('Leave Log'!$I$5:$I$10,1),'Leave Log'!$F$5:$F$154,INDEX('Leave Log'!$I$13:$I$15,2)))</f>
        <v/>
      </c>
      <c r="L37" s="24">
        <f>IF($A37="","",SUMIFS('Leave Log'!$E$5:$E$154,'Leave Log'!$A$5:$A$154,$A37,'Leave Log'!$B$5:$B$154,INDEX('Leave Log'!$I$5:$I$10,2),'Leave Log'!$F$5:$F$154,INDEX('Leave Log'!$I$13:$I$15,1),'Leave Log'!$C$5:$C$154,"&gt;="&amp;DATE(YEAR($C$4),1,1)))</f>
        <v/>
      </c>
      <c r="M37" s="25">
        <f>IF($A37="","",IF($L37&lt;=30,"100% pay",IF($L37&lt;=90,"75% pay","Unpaid")))</f>
        <v/>
      </c>
      <c r="N37" s="26">
        <f>IF($A37="","",MAX(0,$J37)*$D37/$C$7)</f>
        <v/>
      </c>
      <c r="P37" s="25">
        <f>IF($A37="","",IF($J37&lt;0,"Negative",IF($J37&gt;=$C$8,"High balance","OK")))</f>
        <v/>
      </c>
    </row>
    <row r="38">
      <c r="A38" s="20" t="n"/>
      <c r="B38" s="21" t="n"/>
      <c r="C38" s="7" t="n"/>
      <c r="D38" s="22" t="n"/>
      <c r="E38" s="23">
        <f>IF(OR($A38="",$C38=""),"",($C$4-$C38)/365.25)</f>
        <v/>
      </c>
      <c r="F38" s="24">
        <f>IF($E38="","",IF($E38&gt;=5,$C$6,$C$5))</f>
        <v/>
      </c>
      <c r="G38" s="12" t="n"/>
      <c r="H38" s="23">
        <f>IF($F38="","",ROUND($F38*MIN(1,($C$4-DATE(YEAR($C$4),1,1)+1)/365)*IF($E38&lt;1,0,1),1))</f>
        <v/>
      </c>
      <c r="I38" s="24">
        <f>IF($A38="","",SUMIFS('Leave Log'!$E$5:$E$154,'Leave Log'!$A$5:$A$154,$A38,'Leave Log'!$B$5:$B$154,INDEX('Leave Log'!$I$5:$I$10,1),'Leave Log'!$F$5:$F$154,INDEX('Leave Log'!$I$13:$I$15,1),'Leave Log'!$C$5:$C$154,"&gt;="&amp;DATE(YEAR($C$4),1,1)))</f>
        <v/>
      </c>
      <c r="J38" s="23">
        <f>IF($A38="","",N($G38)+N($H38)-N($I38))</f>
        <v/>
      </c>
      <c r="K38" s="24">
        <f>IF($A38="","",SUMIFS('Leave Log'!$E$5:$E$154,'Leave Log'!$A$5:$A$154,$A38,'Leave Log'!$B$5:$B$154,INDEX('Leave Log'!$I$5:$I$10,1),'Leave Log'!$F$5:$F$154,INDEX('Leave Log'!$I$13:$I$15,2)))</f>
        <v/>
      </c>
      <c r="L38" s="24">
        <f>IF($A38="","",SUMIFS('Leave Log'!$E$5:$E$154,'Leave Log'!$A$5:$A$154,$A38,'Leave Log'!$B$5:$B$154,INDEX('Leave Log'!$I$5:$I$10,2),'Leave Log'!$F$5:$F$154,INDEX('Leave Log'!$I$13:$I$15,1),'Leave Log'!$C$5:$C$154,"&gt;="&amp;DATE(YEAR($C$4),1,1)))</f>
        <v/>
      </c>
      <c r="M38" s="25">
        <f>IF($A38="","",IF($L38&lt;=30,"100% pay",IF($L38&lt;=90,"75% pay","Unpaid")))</f>
        <v/>
      </c>
      <c r="N38" s="26">
        <f>IF($A38="","",MAX(0,$J38)*$D38/$C$7)</f>
        <v/>
      </c>
      <c r="P38" s="25">
        <f>IF($A38="","",IF($J38&lt;0,"Negative",IF($J38&gt;=$C$8,"High balance","OK")))</f>
        <v/>
      </c>
    </row>
    <row r="39">
      <c r="A39" s="20" t="n"/>
      <c r="B39" s="21" t="n"/>
      <c r="C39" s="7" t="n"/>
      <c r="D39" s="22" t="n"/>
      <c r="E39" s="23">
        <f>IF(OR($A39="",$C39=""),"",($C$4-$C39)/365.25)</f>
        <v/>
      </c>
      <c r="F39" s="24">
        <f>IF($E39="","",IF($E39&gt;=5,$C$6,$C$5))</f>
        <v/>
      </c>
      <c r="G39" s="12" t="n"/>
      <c r="H39" s="23">
        <f>IF($F39="","",ROUND($F39*MIN(1,($C$4-DATE(YEAR($C$4),1,1)+1)/365)*IF($E39&lt;1,0,1),1))</f>
        <v/>
      </c>
      <c r="I39" s="24">
        <f>IF($A39="","",SUMIFS('Leave Log'!$E$5:$E$154,'Leave Log'!$A$5:$A$154,$A39,'Leave Log'!$B$5:$B$154,INDEX('Leave Log'!$I$5:$I$10,1),'Leave Log'!$F$5:$F$154,INDEX('Leave Log'!$I$13:$I$15,1),'Leave Log'!$C$5:$C$154,"&gt;="&amp;DATE(YEAR($C$4),1,1)))</f>
        <v/>
      </c>
      <c r="J39" s="23">
        <f>IF($A39="","",N($G39)+N($H39)-N($I39))</f>
        <v/>
      </c>
      <c r="K39" s="24">
        <f>IF($A39="","",SUMIFS('Leave Log'!$E$5:$E$154,'Leave Log'!$A$5:$A$154,$A39,'Leave Log'!$B$5:$B$154,INDEX('Leave Log'!$I$5:$I$10,1),'Leave Log'!$F$5:$F$154,INDEX('Leave Log'!$I$13:$I$15,2)))</f>
        <v/>
      </c>
      <c r="L39" s="24">
        <f>IF($A39="","",SUMIFS('Leave Log'!$E$5:$E$154,'Leave Log'!$A$5:$A$154,$A39,'Leave Log'!$B$5:$B$154,INDEX('Leave Log'!$I$5:$I$10,2),'Leave Log'!$F$5:$F$154,INDEX('Leave Log'!$I$13:$I$15,1),'Leave Log'!$C$5:$C$154,"&gt;="&amp;DATE(YEAR($C$4),1,1)))</f>
        <v/>
      </c>
      <c r="M39" s="25">
        <f>IF($A39="","",IF($L39&lt;=30,"100% pay",IF($L39&lt;=90,"75% pay","Unpaid")))</f>
        <v/>
      </c>
      <c r="N39" s="26">
        <f>IF($A39="","",MAX(0,$J39)*$D39/$C$7)</f>
        <v/>
      </c>
      <c r="P39" s="25">
        <f>IF($A39="","",IF($J39&lt;0,"Negative",IF($J39&gt;=$C$8,"High balance","OK")))</f>
        <v/>
      </c>
    </row>
    <row r="40">
      <c r="A40" s="20" t="n"/>
      <c r="B40" s="21" t="n"/>
      <c r="C40" s="7" t="n"/>
      <c r="D40" s="22" t="n"/>
      <c r="E40" s="23">
        <f>IF(OR($A40="",$C40=""),"",($C$4-$C40)/365.25)</f>
        <v/>
      </c>
      <c r="F40" s="24">
        <f>IF($E40="","",IF($E40&gt;=5,$C$6,$C$5))</f>
        <v/>
      </c>
      <c r="G40" s="12" t="n"/>
      <c r="H40" s="23">
        <f>IF($F40="","",ROUND($F40*MIN(1,($C$4-DATE(YEAR($C$4),1,1)+1)/365)*IF($E40&lt;1,0,1),1))</f>
        <v/>
      </c>
      <c r="I40" s="24">
        <f>IF($A40="","",SUMIFS('Leave Log'!$E$5:$E$154,'Leave Log'!$A$5:$A$154,$A40,'Leave Log'!$B$5:$B$154,INDEX('Leave Log'!$I$5:$I$10,1),'Leave Log'!$F$5:$F$154,INDEX('Leave Log'!$I$13:$I$15,1),'Leave Log'!$C$5:$C$154,"&gt;="&amp;DATE(YEAR($C$4),1,1)))</f>
        <v/>
      </c>
      <c r="J40" s="23">
        <f>IF($A40="","",N($G40)+N($H40)-N($I40))</f>
        <v/>
      </c>
      <c r="K40" s="24">
        <f>IF($A40="","",SUMIFS('Leave Log'!$E$5:$E$154,'Leave Log'!$A$5:$A$154,$A40,'Leave Log'!$B$5:$B$154,INDEX('Leave Log'!$I$5:$I$10,1),'Leave Log'!$F$5:$F$154,INDEX('Leave Log'!$I$13:$I$15,2)))</f>
        <v/>
      </c>
      <c r="L40" s="24">
        <f>IF($A40="","",SUMIFS('Leave Log'!$E$5:$E$154,'Leave Log'!$A$5:$A$154,$A40,'Leave Log'!$B$5:$B$154,INDEX('Leave Log'!$I$5:$I$10,2),'Leave Log'!$F$5:$F$154,INDEX('Leave Log'!$I$13:$I$15,1),'Leave Log'!$C$5:$C$154,"&gt;="&amp;DATE(YEAR($C$4),1,1)))</f>
        <v/>
      </c>
      <c r="M40" s="25">
        <f>IF($A40="","",IF($L40&lt;=30,"100% pay",IF($L40&lt;=90,"75% pay","Unpaid")))</f>
        <v/>
      </c>
      <c r="N40" s="26">
        <f>IF($A40="","",MAX(0,$J40)*$D40/$C$7)</f>
        <v/>
      </c>
      <c r="P40" s="25">
        <f>IF($A40="","",IF($J40&lt;0,"Negative",IF($J40&gt;=$C$8,"High balance","OK")))</f>
        <v/>
      </c>
    </row>
    <row r="41">
      <c r="A41" s="20" t="n"/>
      <c r="B41" s="21" t="n"/>
      <c r="C41" s="7" t="n"/>
      <c r="D41" s="22" t="n"/>
      <c r="E41" s="23">
        <f>IF(OR($A41="",$C41=""),"",($C$4-$C41)/365.25)</f>
        <v/>
      </c>
      <c r="F41" s="24">
        <f>IF($E41="","",IF($E41&gt;=5,$C$6,$C$5))</f>
        <v/>
      </c>
      <c r="G41" s="12" t="n"/>
      <c r="H41" s="23">
        <f>IF($F41="","",ROUND($F41*MIN(1,($C$4-DATE(YEAR($C$4),1,1)+1)/365)*IF($E41&lt;1,0,1),1))</f>
        <v/>
      </c>
      <c r="I41" s="24">
        <f>IF($A41="","",SUMIFS('Leave Log'!$E$5:$E$154,'Leave Log'!$A$5:$A$154,$A41,'Leave Log'!$B$5:$B$154,INDEX('Leave Log'!$I$5:$I$10,1),'Leave Log'!$F$5:$F$154,INDEX('Leave Log'!$I$13:$I$15,1),'Leave Log'!$C$5:$C$154,"&gt;="&amp;DATE(YEAR($C$4),1,1)))</f>
        <v/>
      </c>
      <c r="J41" s="23">
        <f>IF($A41="","",N($G41)+N($H41)-N($I41))</f>
        <v/>
      </c>
      <c r="K41" s="24">
        <f>IF($A41="","",SUMIFS('Leave Log'!$E$5:$E$154,'Leave Log'!$A$5:$A$154,$A41,'Leave Log'!$B$5:$B$154,INDEX('Leave Log'!$I$5:$I$10,1),'Leave Log'!$F$5:$F$154,INDEX('Leave Log'!$I$13:$I$15,2)))</f>
        <v/>
      </c>
      <c r="L41" s="24">
        <f>IF($A41="","",SUMIFS('Leave Log'!$E$5:$E$154,'Leave Log'!$A$5:$A$154,$A41,'Leave Log'!$B$5:$B$154,INDEX('Leave Log'!$I$5:$I$10,2),'Leave Log'!$F$5:$F$154,INDEX('Leave Log'!$I$13:$I$15,1),'Leave Log'!$C$5:$C$154,"&gt;="&amp;DATE(YEAR($C$4),1,1)))</f>
        <v/>
      </c>
      <c r="M41" s="25">
        <f>IF($A41="","",IF($L41&lt;=30,"100% pay",IF($L41&lt;=90,"75% pay","Unpaid")))</f>
        <v/>
      </c>
      <c r="N41" s="26">
        <f>IF($A41="","",MAX(0,$J41)*$D41/$C$7)</f>
        <v/>
      </c>
      <c r="P41" s="25">
        <f>IF($A41="","",IF($J41&lt;0,"Negative",IF($J41&gt;=$C$8,"High balance","OK")))</f>
        <v/>
      </c>
    </row>
    <row r="42">
      <c r="A42" s="20" t="n"/>
      <c r="B42" s="21" t="n"/>
      <c r="C42" s="7" t="n"/>
      <c r="D42" s="22" t="n"/>
      <c r="E42" s="23">
        <f>IF(OR($A42="",$C42=""),"",($C$4-$C42)/365.25)</f>
        <v/>
      </c>
      <c r="F42" s="24">
        <f>IF($E42="","",IF($E42&gt;=5,$C$6,$C$5))</f>
        <v/>
      </c>
      <c r="G42" s="12" t="n"/>
      <c r="H42" s="23">
        <f>IF($F42="","",ROUND($F42*MIN(1,($C$4-DATE(YEAR($C$4),1,1)+1)/365)*IF($E42&lt;1,0,1),1))</f>
        <v/>
      </c>
      <c r="I42" s="24">
        <f>IF($A42="","",SUMIFS('Leave Log'!$E$5:$E$154,'Leave Log'!$A$5:$A$154,$A42,'Leave Log'!$B$5:$B$154,INDEX('Leave Log'!$I$5:$I$10,1),'Leave Log'!$F$5:$F$154,INDEX('Leave Log'!$I$13:$I$15,1),'Leave Log'!$C$5:$C$154,"&gt;="&amp;DATE(YEAR($C$4),1,1)))</f>
        <v/>
      </c>
      <c r="J42" s="23">
        <f>IF($A42="","",N($G42)+N($H42)-N($I42))</f>
        <v/>
      </c>
      <c r="K42" s="24">
        <f>IF($A42="","",SUMIFS('Leave Log'!$E$5:$E$154,'Leave Log'!$A$5:$A$154,$A42,'Leave Log'!$B$5:$B$154,INDEX('Leave Log'!$I$5:$I$10,1),'Leave Log'!$F$5:$F$154,INDEX('Leave Log'!$I$13:$I$15,2)))</f>
        <v/>
      </c>
      <c r="L42" s="24">
        <f>IF($A42="","",SUMIFS('Leave Log'!$E$5:$E$154,'Leave Log'!$A$5:$A$154,$A42,'Leave Log'!$B$5:$B$154,INDEX('Leave Log'!$I$5:$I$10,2),'Leave Log'!$F$5:$F$154,INDEX('Leave Log'!$I$13:$I$15,1),'Leave Log'!$C$5:$C$154,"&gt;="&amp;DATE(YEAR($C$4),1,1)))</f>
        <v/>
      </c>
      <c r="M42" s="25">
        <f>IF($A42="","",IF($L42&lt;=30,"100% pay",IF($L42&lt;=90,"75% pay","Unpaid")))</f>
        <v/>
      </c>
      <c r="N42" s="26">
        <f>IF($A42="","",MAX(0,$J42)*$D42/$C$7)</f>
        <v/>
      </c>
      <c r="P42" s="25">
        <f>IF($A42="","",IF($J42&lt;0,"Negative",IF($J42&gt;=$C$8,"High balance","OK")))</f>
        <v/>
      </c>
    </row>
    <row r="43">
      <c r="A43" s="20" t="n"/>
      <c r="B43" s="21" t="n"/>
      <c r="C43" s="7" t="n"/>
      <c r="D43" s="22" t="n"/>
      <c r="E43" s="23">
        <f>IF(OR($A43="",$C43=""),"",($C$4-$C43)/365.25)</f>
        <v/>
      </c>
      <c r="F43" s="24">
        <f>IF($E43="","",IF($E43&gt;=5,$C$6,$C$5))</f>
        <v/>
      </c>
      <c r="G43" s="12" t="n"/>
      <c r="H43" s="23">
        <f>IF($F43="","",ROUND($F43*MIN(1,($C$4-DATE(YEAR($C$4),1,1)+1)/365)*IF($E43&lt;1,0,1),1))</f>
        <v/>
      </c>
      <c r="I43" s="24">
        <f>IF($A43="","",SUMIFS('Leave Log'!$E$5:$E$154,'Leave Log'!$A$5:$A$154,$A43,'Leave Log'!$B$5:$B$154,INDEX('Leave Log'!$I$5:$I$10,1),'Leave Log'!$F$5:$F$154,INDEX('Leave Log'!$I$13:$I$15,1),'Leave Log'!$C$5:$C$154,"&gt;="&amp;DATE(YEAR($C$4),1,1)))</f>
        <v/>
      </c>
      <c r="J43" s="23">
        <f>IF($A43="","",N($G43)+N($H43)-N($I43))</f>
        <v/>
      </c>
      <c r="K43" s="24">
        <f>IF($A43="","",SUMIFS('Leave Log'!$E$5:$E$154,'Leave Log'!$A$5:$A$154,$A43,'Leave Log'!$B$5:$B$154,INDEX('Leave Log'!$I$5:$I$10,1),'Leave Log'!$F$5:$F$154,INDEX('Leave Log'!$I$13:$I$15,2)))</f>
        <v/>
      </c>
      <c r="L43" s="24">
        <f>IF($A43="","",SUMIFS('Leave Log'!$E$5:$E$154,'Leave Log'!$A$5:$A$154,$A43,'Leave Log'!$B$5:$B$154,INDEX('Leave Log'!$I$5:$I$10,2),'Leave Log'!$F$5:$F$154,INDEX('Leave Log'!$I$13:$I$15,1),'Leave Log'!$C$5:$C$154,"&gt;="&amp;DATE(YEAR($C$4),1,1)))</f>
        <v/>
      </c>
      <c r="M43" s="25">
        <f>IF($A43="","",IF($L43&lt;=30,"100% pay",IF($L43&lt;=90,"75% pay","Unpaid")))</f>
        <v/>
      </c>
      <c r="N43" s="26">
        <f>IF($A43="","",MAX(0,$J43)*$D43/$C$7)</f>
        <v/>
      </c>
      <c r="P43" s="25">
        <f>IF($A43="","",IF($J43&lt;0,"Negative",IF($J43&gt;=$C$8,"High balance","OK")))</f>
        <v/>
      </c>
    </row>
    <row r="44">
      <c r="A44" s="20" t="n"/>
      <c r="B44" s="21" t="n"/>
      <c r="C44" s="7" t="n"/>
      <c r="D44" s="22" t="n"/>
      <c r="E44" s="23">
        <f>IF(OR($A44="",$C44=""),"",($C$4-$C44)/365.25)</f>
        <v/>
      </c>
      <c r="F44" s="24">
        <f>IF($E44="","",IF($E44&gt;=5,$C$6,$C$5))</f>
        <v/>
      </c>
      <c r="G44" s="12" t="n"/>
      <c r="H44" s="23">
        <f>IF($F44="","",ROUND($F44*MIN(1,($C$4-DATE(YEAR($C$4),1,1)+1)/365)*IF($E44&lt;1,0,1),1))</f>
        <v/>
      </c>
      <c r="I44" s="24">
        <f>IF($A44="","",SUMIFS('Leave Log'!$E$5:$E$154,'Leave Log'!$A$5:$A$154,$A44,'Leave Log'!$B$5:$B$154,INDEX('Leave Log'!$I$5:$I$10,1),'Leave Log'!$F$5:$F$154,INDEX('Leave Log'!$I$13:$I$15,1),'Leave Log'!$C$5:$C$154,"&gt;="&amp;DATE(YEAR($C$4),1,1)))</f>
        <v/>
      </c>
      <c r="J44" s="23">
        <f>IF($A44="","",N($G44)+N($H44)-N($I44))</f>
        <v/>
      </c>
      <c r="K44" s="24">
        <f>IF($A44="","",SUMIFS('Leave Log'!$E$5:$E$154,'Leave Log'!$A$5:$A$154,$A44,'Leave Log'!$B$5:$B$154,INDEX('Leave Log'!$I$5:$I$10,1),'Leave Log'!$F$5:$F$154,INDEX('Leave Log'!$I$13:$I$15,2)))</f>
        <v/>
      </c>
      <c r="L44" s="24">
        <f>IF($A44="","",SUMIFS('Leave Log'!$E$5:$E$154,'Leave Log'!$A$5:$A$154,$A44,'Leave Log'!$B$5:$B$154,INDEX('Leave Log'!$I$5:$I$10,2),'Leave Log'!$F$5:$F$154,INDEX('Leave Log'!$I$13:$I$15,1),'Leave Log'!$C$5:$C$154,"&gt;="&amp;DATE(YEAR($C$4),1,1)))</f>
        <v/>
      </c>
      <c r="M44" s="25">
        <f>IF($A44="","",IF($L44&lt;=30,"100% pay",IF($L44&lt;=90,"75% pay","Unpaid")))</f>
        <v/>
      </c>
      <c r="N44" s="26">
        <f>IF($A44="","",MAX(0,$J44)*$D44/$C$7)</f>
        <v/>
      </c>
      <c r="P44" s="25">
        <f>IF($A44="","",IF($J44&lt;0,"Negative",IF($J44&gt;=$C$8,"High balance","OK")))</f>
        <v/>
      </c>
    </row>
    <row r="45">
      <c r="A45" s="20" t="n"/>
      <c r="B45" s="21" t="n"/>
      <c r="C45" s="7" t="n"/>
      <c r="D45" s="22" t="n"/>
      <c r="E45" s="23">
        <f>IF(OR($A45="",$C45=""),"",($C$4-$C45)/365.25)</f>
        <v/>
      </c>
      <c r="F45" s="24">
        <f>IF($E45="","",IF($E45&gt;=5,$C$6,$C$5))</f>
        <v/>
      </c>
      <c r="G45" s="12" t="n"/>
      <c r="H45" s="23">
        <f>IF($F45="","",ROUND($F45*MIN(1,($C$4-DATE(YEAR($C$4),1,1)+1)/365)*IF($E45&lt;1,0,1),1))</f>
        <v/>
      </c>
      <c r="I45" s="24">
        <f>IF($A45="","",SUMIFS('Leave Log'!$E$5:$E$154,'Leave Log'!$A$5:$A$154,$A45,'Leave Log'!$B$5:$B$154,INDEX('Leave Log'!$I$5:$I$10,1),'Leave Log'!$F$5:$F$154,INDEX('Leave Log'!$I$13:$I$15,1),'Leave Log'!$C$5:$C$154,"&gt;="&amp;DATE(YEAR($C$4),1,1)))</f>
        <v/>
      </c>
      <c r="J45" s="23">
        <f>IF($A45="","",N($G45)+N($H45)-N($I45))</f>
        <v/>
      </c>
      <c r="K45" s="24">
        <f>IF($A45="","",SUMIFS('Leave Log'!$E$5:$E$154,'Leave Log'!$A$5:$A$154,$A45,'Leave Log'!$B$5:$B$154,INDEX('Leave Log'!$I$5:$I$10,1),'Leave Log'!$F$5:$F$154,INDEX('Leave Log'!$I$13:$I$15,2)))</f>
        <v/>
      </c>
      <c r="L45" s="24">
        <f>IF($A45="","",SUMIFS('Leave Log'!$E$5:$E$154,'Leave Log'!$A$5:$A$154,$A45,'Leave Log'!$B$5:$B$154,INDEX('Leave Log'!$I$5:$I$10,2),'Leave Log'!$F$5:$F$154,INDEX('Leave Log'!$I$13:$I$15,1),'Leave Log'!$C$5:$C$154,"&gt;="&amp;DATE(YEAR($C$4),1,1)))</f>
        <v/>
      </c>
      <c r="M45" s="25">
        <f>IF($A45="","",IF($L45&lt;=30,"100% pay",IF($L45&lt;=90,"75% pay","Unpaid")))</f>
        <v/>
      </c>
      <c r="N45" s="26">
        <f>IF($A45="","",MAX(0,$J45)*$D45/$C$7)</f>
        <v/>
      </c>
      <c r="P45" s="25">
        <f>IF($A45="","",IF($J45&lt;0,"Negative",IF($J45&gt;=$C$8,"High balance","OK")))</f>
        <v/>
      </c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3">
    <mergeCell ref="J4:L4"/>
    <mergeCell ref="M5:N5"/>
    <mergeCell ref="D7:F7"/>
    <mergeCell ref="A6:B6"/>
    <mergeCell ref="A1:N1"/>
    <mergeCell ref="J7:L7"/>
    <mergeCell ref="A7:B7"/>
    <mergeCell ref="G5:I5"/>
    <mergeCell ref="D4:F4"/>
    <mergeCell ref="G4:I4"/>
    <mergeCell ref="D8:F8"/>
    <mergeCell ref="M7:N7"/>
    <mergeCell ref="A3:N3"/>
    <mergeCell ref="D5:F5"/>
    <mergeCell ref="A5:B5"/>
    <mergeCell ref="J8:L8"/>
    <mergeCell ref="A8:B8"/>
    <mergeCell ref="M8:N8"/>
    <mergeCell ref="A4:B4"/>
    <mergeCell ref="J5:L5"/>
    <mergeCell ref="G8:I8"/>
    <mergeCell ref="G7:I7"/>
    <mergeCell ref="M4:N4"/>
  </mergeCells>
  <conditionalFormatting sqref="P14:P45">
    <cfRule type="expression" priority="1" dxfId="0">
      <formula>P14="OK"</formula>
    </cfRule>
    <cfRule type="expression" priority="2" dxfId="1">
      <formula>AND(P14&lt;&gt;"",P14&lt;&gt;"OK")</formula>
    </cfRule>
    <cfRule type="expression" priority="3" dxfId="2">
      <formula>$J14&lt;0</formula>
    </cfRule>
  </conditionalFormatting>
  <conditionalFormatting sqref="J14:J45">
    <cfRule type="dataBar" priority="4">
      <dataBar showValue="1">
        <cfvo type="num" val="0"/>
        <cfvo type="max"/>
        <color rgb="00EAB308"/>
      </dataBar>
    </cfRule>
  </conditionalFormatting>
  <dataValidations count="9">
    <dataValidation sqref="C4" showDropDown="0" showInputMessage="0" showErrorMessage="1" allowBlank="1" errorTitle="Sheetaky" error="Enter a valid date" type="date" operator="greaterThan">
      <formula1>1</formula1>
    </dataValidation>
    <dataValidation sqref="C5" showDropDown="0" showInputMessage="0" showErrorMessage="1" allowBlank="1" errorTitle="Sheetaky" error="Enter a number between 0 and 60" type="whole" operator="between">
      <formula1>0</formula1>
      <formula2>60</formula2>
    </dataValidation>
    <dataValidation sqref="C6" showDropDown="0" showInputMessage="0" showErrorMessage="1" allowBlank="1" errorTitle="Sheetaky" error="Enter a number between 0 and 60" type="whole" operator="between">
      <formula1>0</formula1>
      <formula2>60</formula2>
    </dataValidation>
    <dataValidation sqref="C7" showDropDown="0" showInputMessage="0" showErrorMessage="1" allowBlank="1" errorTitle="Sheetaky" error="Enter a number between 1 and 31" type="whole" operator="between">
      <formula1>1</formula1>
      <formula2>31</formula2>
    </dataValidation>
    <dataValidation sqref="C8" showDropDown="0" showInputMessage="0" showErrorMessage="1" allowBlank="1" errorTitle="Sheetaky" error="Enter a number between 0 and 120" type="whole" operator="between">
      <formula1>0</formula1>
      <formula2>120</formula2>
    </dataValidation>
    <dataValidation sqref="C14:C45" showDropDown="0" showInputMessage="0" showErrorMessage="1" allowBlank="1" errorTitle="Sheetaky" error="Enter a valid date" type="date" operator="greaterThan">
      <formula1>1</formula1>
    </dataValidation>
    <dataValidation sqref="D14:D45" showDropDown="0" showInputMessage="0" showErrorMessage="1" allowBlank="1" errorTitle="Sheetaky" error="Enter a number between 0 and 10000000" type="decimal" operator="between">
      <formula1>0</formula1>
      <formula2>10000000</formula2>
    </dataValidation>
    <dataValidation sqref="G14:G45" showDropDown="0" showInputMessage="0" showErrorMessage="1" allowBlank="1" errorTitle="Sheetaky" error="Enter a number between 0 and 120" type="decimal" operator="between">
      <formula1>0</formula1>
      <formula2>120</formula2>
    </dataValidation>
    <dataValidation sqref="B14:B45" showDropDown="0" showInputMessage="0" showErrorMessage="1" allowBlank="1" errorTitle="Sheetaky" error="Pick a value from the list" type="list">
      <formula1>='Leave Log'!$M$5:$M$9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M154"/>
  <sheetViews>
    <sheetView showGridLines="0" rightToLeft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12" customWidth="1" min="4" max="4"/>
    <col width="8" customWidth="1" min="5" max="5"/>
    <col width="13" customWidth="1" min="6" max="6"/>
    <col width="26" customWidth="1" min="7" max="7"/>
    <col width="3" customWidth="1" min="8" max="8"/>
    <col width="20" customWidth="1" min="9" max="9"/>
    <col width="12" customWidth="1" min="10" max="10"/>
    <col width="13" customWidth="1" min="11" max="11"/>
    <col width="14" customWidth="1" min="13" max="13"/>
  </cols>
  <sheetData>
    <row r="1" ht="36" customHeight="1">
      <c r="A1" s="27" t="inlineStr">
        <is>
          <t>Leave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28" t="inlineStr">
        <is>
          <t>Log each request with start and end; working days exclude Friday, Saturday and the holidays</t>
        </is>
      </c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</row>
    <row r="3"/>
    <row r="4" ht="30" customHeight="1">
      <c r="A4" s="19" t="inlineStr">
        <is>
          <t>Employee</t>
        </is>
      </c>
      <c r="B4" s="19" t="inlineStr">
        <is>
          <t>Type</t>
        </is>
      </c>
      <c r="C4" s="19" t="inlineStr">
        <is>
          <t>From</t>
        </is>
      </c>
      <c r="D4" s="19" t="inlineStr">
        <is>
          <t>To</t>
        </is>
      </c>
      <c r="E4" s="19" t="inlineStr">
        <is>
          <t>Work days</t>
        </is>
      </c>
      <c r="F4" s="19" t="inlineStr">
        <is>
          <t>Status</t>
        </is>
      </c>
      <c r="G4" s="19" t="inlineStr">
        <is>
          <t>Note</t>
        </is>
      </c>
      <c r="I4" s="19" t="inlineStr">
        <is>
          <t>Leave type</t>
        </is>
      </c>
      <c r="M4" s="19" t="inlineStr">
        <is>
          <t>Department</t>
        </is>
      </c>
    </row>
    <row r="5">
      <c r="A5" s="20" t="inlineStr">
        <is>
          <t>Ahmed Al-Otaibi</t>
        </is>
      </c>
      <c r="B5" s="21" t="inlineStr">
        <is>
          <t>Annual leave</t>
        </is>
      </c>
      <c r="C5" s="7" t="n">
        <v>46168</v>
      </c>
      <c r="D5" s="7" t="n">
        <v>46177</v>
      </c>
      <c r="E5" s="24">
        <f>IF(OR(C5="",D5=""),"",NETWORKDAYS.INTL(C5,D5,"0000110",$I$18:$I$27))</f>
        <v/>
      </c>
      <c r="F5" s="21" t="inlineStr">
        <is>
          <t>Approved</t>
        </is>
      </c>
      <c r="G5" s="21" t="n"/>
      <c r="I5" s="21" t="inlineStr">
        <is>
          <t>Annual leave</t>
        </is>
      </c>
      <c r="M5" s="21" t="inlineStr">
        <is>
          <t>Maintenance</t>
        </is>
      </c>
    </row>
    <row r="6">
      <c r="A6" s="20" t="inlineStr">
        <is>
          <t>Ahmed Al-Otaibi</t>
        </is>
      </c>
      <c r="B6" s="21" t="inlineStr">
        <is>
          <t>Annual leave</t>
        </is>
      </c>
      <c r="C6" s="7" t="n">
        <v>46258</v>
      </c>
      <c r="D6" s="7" t="n">
        <v>46266</v>
      </c>
      <c r="E6" s="24">
        <f>IF(OR(C6="",D6=""),"",NETWORKDAYS.INTL(C6,D6,"0000110",$I$18:$I$27))</f>
        <v/>
      </c>
      <c r="F6" s="21" t="inlineStr">
        <is>
          <t>Approved</t>
        </is>
      </c>
      <c r="G6" s="21" t="n"/>
      <c r="I6" s="21" t="inlineStr">
        <is>
          <t>Sick leave</t>
        </is>
      </c>
      <c r="M6" s="21" t="inlineStr">
        <is>
          <t>Sales</t>
        </is>
      </c>
    </row>
    <row r="7">
      <c r="A7" s="20" t="inlineStr">
        <is>
          <t>Khaled Al-Harbi</t>
        </is>
      </c>
      <c r="B7" s="21" t="inlineStr">
        <is>
          <t>Annual leave</t>
        </is>
      </c>
      <c r="C7" s="7" t="n">
        <v>46198</v>
      </c>
      <c r="D7" s="7" t="n">
        <v>46211</v>
      </c>
      <c r="E7" s="24">
        <f>IF(OR(C7="",D7=""),"",NETWORKDAYS.INTL(C7,D7,"0000110",$I$18:$I$27))</f>
        <v/>
      </c>
      <c r="F7" s="21" t="inlineStr">
        <is>
          <t>Approved</t>
        </is>
      </c>
      <c r="G7" s="21" t="n"/>
      <c r="I7" s="21" t="inlineStr">
        <is>
          <t>Unpaid leave</t>
        </is>
      </c>
      <c r="M7" s="21" t="inlineStr">
        <is>
          <t>Accounts</t>
        </is>
      </c>
    </row>
    <row r="8">
      <c r="A8" s="20" t="inlineStr">
        <is>
          <t>Khaled Al-Harbi</t>
        </is>
      </c>
      <c r="B8" s="21" t="inlineStr">
        <is>
          <t>Sick leave</t>
        </is>
      </c>
      <c r="C8" s="7" t="n">
        <v>46278</v>
      </c>
      <c r="D8" s="7" t="n">
        <v>46280</v>
      </c>
      <c r="E8" s="24">
        <f>IF(OR(C8="",D8=""),"",NETWORKDAYS.INTL(C8,D8,"0000110",$I$18:$I$27))</f>
        <v/>
      </c>
      <c r="F8" s="21" t="inlineStr">
        <is>
          <t>Approved</t>
        </is>
      </c>
      <c r="G8" s="21" t="n"/>
      <c r="I8" s="21" t="inlineStr">
        <is>
          <t>Marriage leave</t>
        </is>
      </c>
      <c r="M8" s="21" t="inlineStr">
        <is>
          <t>Warehouse</t>
        </is>
      </c>
    </row>
    <row r="9">
      <c r="A9" s="20" t="inlineStr">
        <is>
          <t>Saad Al-Qahtani</t>
        </is>
      </c>
      <c r="B9" s="21" t="inlineStr">
        <is>
          <t>Annual leave</t>
        </is>
      </c>
      <c r="C9" s="7" t="n">
        <v>46118</v>
      </c>
      <c r="D9" s="7" t="n">
        <v>46135</v>
      </c>
      <c r="E9" s="24">
        <f>IF(OR(C9="",D9=""),"",NETWORKDAYS.INTL(C9,D9,"0000110",$I$18:$I$27))</f>
        <v/>
      </c>
      <c r="F9" s="21" t="inlineStr">
        <is>
          <t>Approved</t>
        </is>
      </c>
      <c r="G9" s="21" t="n"/>
      <c r="I9" s="21" t="inlineStr">
        <is>
          <t>Bereavement leave</t>
        </is>
      </c>
      <c r="M9" s="21" t="inlineStr">
        <is>
          <t>Admin</t>
        </is>
      </c>
    </row>
    <row r="10">
      <c r="A10" s="20" t="inlineStr">
        <is>
          <t>Majed Al-Shammari</t>
        </is>
      </c>
      <c r="B10" s="21" t="inlineStr">
        <is>
          <t>Annual leave</t>
        </is>
      </c>
      <c r="C10" s="7" t="n">
        <v>46228</v>
      </c>
      <c r="D10" s="7" t="n">
        <v>46238</v>
      </c>
      <c r="E10" s="24">
        <f>IF(OR(C10="",D10=""),"",NETWORKDAYS.INTL(C10,D10,"0000110",$I$18:$I$27))</f>
        <v/>
      </c>
      <c r="F10" s="21" t="inlineStr">
        <is>
          <t>Approved</t>
        </is>
      </c>
      <c r="G10" s="21" t="n"/>
      <c r="I10" s="21" t="inlineStr">
        <is>
          <t>Hajj leave</t>
        </is>
      </c>
    </row>
    <row r="11">
      <c r="A11" s="20" t="inlineStr">
        <is>
          <t>Majed Al-Shammari</t>
        </is>
      </c>
      <c r="B11" s="21" t="inlineStr">
        <is>
          <t>Annual leave</t>
        </is>
      </c>
      <c r="C11" s="7" t="n">
        <v>46316</v>
      </c>
      <c r="D11" s="7" t="n">
        <v>46324</v>
      </c>
      <c r="E11" s="24">
        <f>IF(OR(C11="",D11=""),"",NETWORKDAYS.INTL(C11,D11,"0000110",$I$18:$I$27))</f>
        <v/>
      </c>
      <c r="F11" s="21" t="inlineStr">
        <is>
          <t>Approved</t>
        </is>
      </c>
      <c r="G11" s="21" t="n"/>
    </row>
    <row r="12" ht="30" customHeight="1">
      <c r="A12" s="20" t="inlineStr">
        <is>
          <t>Fahad Al-Dosari</t>
        </is>
      </c>
      <c r="B12" s="21" t="inlineStr">
        <is>
          <t>Annual leave</t>
        </is>
      </c>
      <c r="C12" s="7" t="n">
        <v>46288</v>
      </c>
      <c r="D12" s="7" t="n">
        <v>46294</v>
      </c>
      <c r="E12" s="24">
        <f>IF(OR(C12="",D12=""),"",NETWORKDAYS.INTL(C12,D12,"0000110",$I$18:$I$27))</f>
        <v/>
      </c>
      <c r="F12" s="21" t="inlineStr">
        <is>
          <t>Approved</t>
        </is>
      </c>
      <c r="G12" s="21" t="n"/>
      <c r="I12" s="19" t="inlineStr">
        <is>
          <t>Status</t>
        </is>
      </c>
    </row>
    <row r="13">
      <c r="A13" s="20" t="inlineStr">
        <is>
          <t>Omar Al-Zahrani</t>
        </is>
      </c>
      <c r="B13" s="21" t="inlineStr">
        <is>
          <t>Annual leave</t>
        </is>
      </c>
      <c r="C13" s="7" t="n">
        <v>46148</v>
      </c>
      <c r="D13" s="7" t="n">
        <v>46163</v>
      </c>
      <c r="E13" s="24">
        <f>IF(OR(C13="",D13=""),"",NETWORKDAYS.INTL(C13,D13,"0000110",$I$18:$I$27))</f>
        <v/>
      </c>
      <c r="F13" s="21" t="inlineStr">
        <is>
          <t>Approved</t>
        </is>
      </c>
      <c r="G13" s="21" t="n"/>
      <c r="I13" s="30" t="inlineStr">
        <is>
          <t>Approved</t>
        </is>
      </c>
    </row>
    <row r="14">
      <c r="A14" s="20" t="inlineStr">
        <is>
          <t>Omar Al-Zahrani</t>
        </is>
      </c>
      <c r="B14" s="21" t="inlineStr">
        <is>
          <t>Annual leave</t>
        </is>
      </c>
      <c r="C14" s="7" t="n">
        <v>46243</v>
      </c>
      <c r="D14" s="7" t="n">
        <v>46260</v>
      </c>
      <c r="E14" s="24">
        <f>IF(OR(C14="",D14=""),"",NETWORKDAYS.INTL(C14,D14,"0000110",$I$18:$I$27))</f>
        <v/>
      </c>
      <c r="F14" s="21" t="inlineStr">
        <is>
          <t>Approved</t>
        </is>
      </c>
      <c r="G14" s="21" t="n"/>
      <c r="I14" s="30" t="inlineStr">
        <is>
          <t>Pending</t>
        </is>
      </c>
    </row>
    <row r="15">
      <c r="A15" s="20" t="inlineStr">
        <is>
          <t>Omar Al-Zahrani</t>
        </is>
      </c>
      <c r="B15" s="21" t="inlineStr">
        <is>
          <t>Sick leave</t>
        </is>
      </c>
      <c r="C15" s="7" t="n">
        <v>46298</v>
      </c>
      <c r="D15" s="7" t="n">
        <v>46301</v>
      </c>
      <c r="E15" s="24">
        <f>IF(OR(C15="",D15=""),"",NETWORKDAYS.INTL(C15,D15,"0000110",$I$18:$I$27))</f>
        <v/>
      </c>
      <c r="F15" s="21" t="inlineStr">
        <is>
          <t>Approved</t>
        </is>
      </c>
      <c r="G15" s="21" t="n"/>
      <c r="I15" s="30" t="inlineStr">
        <is>
          <t>Rejected</t>
        </is>
      </c>
    </row>
    <row r="16">
      <c r="A16" s="20" t="inlineStr">
        <is>
          <t>Yousef Al-Mutairi</t>
        </is>
      </c>
      <c r="B16" s="21" t="inlineStr">
        <is>
          <t>Annual leave</t>
        </is>
      </c>
      <c r="C16" s="7" t="n">
        <v>46268</v>
      </c>
      <c r="D16" s="7" t="n">
        <v>46275</v>
      </c>
      <c r="E16" s="24">
        <f>IF(OR(C16="",D16=""),"",NETWORKDAYS.INTL(C16,D16,"0000110",$I$18:$I$27))</f>
        <v/>
      </c>
      <c r="F16" s="21" t="inlineStr">
        <is>
          <t>Approved</t>
        </is>
      </c>
      <c r="G16" s="21" t="n"/>
    </row>
    <row r="17" ht="30" customHeight="1">
      <c r="A17" s="20" t="inlineStr">
        <is>
          <t>Badr Al-Subaie</t>
        </is>
      </c>
      <c r="B17" s="21" t="inlineStr">
        <is>
          <t>Marriage leave</t>
        </is>
      </c>
      <c r="C17" s="7" t="n">
        <v>46178</v>
      </c>
      <c r="D17" s="7" t="n">
        <v>46184</v>
      </c>
      <c r="E17" s="24">
        <f>IF(OR(C17="",D17=""),"",NETWORKDAYS.INTL(C17,D17,"0000110",$I$18:$I$27))</f>
        <v/>
      </c>
      <c r="F17" s="21" t="inlineStr">
        <is>
          <t>Approved</t>
        </is>
      </c>
      <c r="G17" s="21" t="n"/>
      <c r="I17" s="19" t="inlineStr">
        <is>
          <t>Public holidays</t>
        </is>
      </c>
    </row>
    <row r="18">
      <c r="A18" s="20" t="inlineStr">
        <is>
          <t>Badr Al-Subaie</t>
        </is>
      </c>
      <c r="B18" s="21" t="inlineStr">
        <is>
          <t>Annual leave</t>
        </is>
      </c>
      <c r="C18" s="7" t="n">
        <v>46332</v>
      </c>
      <c r="D18" s="7" t="n">
        <v>46340</v>
      </c>
      <c r="E18" s="24">
        <f>IF(OR(C18="",D18=""),"",NETWORKDAYS.INTL(C18,D18,"0000110",$I$18:$I$27))</f>
        <v/>
      </c>
      <c r="F18" s="21" t="inlineStr">
        <is>
          <t>Pending</t>
        </is>
      </c>
      <c r="G18" s="21" t="n"/>
      <c r="I18" s="7" t="n">
        <v>46288</v>
      </c>
    </row>
    <row r="19">
      <c r="A19" s="20" t="inlineStr">
        <is>
          <t>Turki Al-Anazi</t>
        </is>
      </c>
      <c r="B19" s="21" t="inlineStr">
        <is>
          <t>Annual leave</t>
        </is>
      </c>
      <c r="C19" s="7" t="n">
        <v>46308</v>
      </c>
      <c r="D19" s="7" t="n">
        <v>46309</v>
      </c>
      <c r="E19" s="24">
        <f>IF(OR(C19="",D19=""),"",NETWORKDAYS.INTL(C19,D19,"0000110",$I$18:$I$27))</f>
        <v/>
      </c>
      <c r="F19" s="21" t="inlineStr">
        <is>
          <t>Approved</t>
        </is>
      </c>
      <c r="G19" s="21" t="n"/>
      <c r="I19" s="7" t="n">
        <v>46440</v>
      </c>
    </row>
    <row r="20">
      <c r="A20" s="20" t="inlineStr">
        <is>
          <t>Nayef Al-Ghamdi</t>
        </is>
      </c>
      <c r="B20" s="21" t="inlineStr">
        <is>
          <t>Annual leave</t>
        </is>
      </c>
      <c r="C20" s="7" t="n">
        <v>46218</v>
      </c>
      <c r="D20" s="7" t="n">
        <v>46235</v>
      </c>
      <c r="E20" s="24">
        <f>IF(OR(C20="",D20=""),"",NETWORKDAYS.INTL(C20,D20,"0000110",$I$18:$I$27))</f>
        <v/>
      </c>
      <c r="F20" s="21" t="inlineStr">
        <is>
          <t>Approved</t>
        </is>
      </c>
      <c r="G20" s="21" t="n"/>
      <c r="I20" s="7" t="n"/>
    </row>
    <row r="21">
      <c r="A21" s="20" t="inlineStr">
        <is>
          <t>Nayef Al-Ghamdi</t>
        </is>
      </c>
      <c r="B21" s="21" t="inlineStr">
        <is>
          <t>Annual leave</t>
        </is>
      </c>
      <c r="C21" s="7" t="n">
        <v>46273</v>
      </c>
      <c r="D21" s="7" t="n">
        <v>46286</v>
      </c>
      <c r="E21" s="24">
        <f>IF(OR(C21="",D21=""),"",NETWORKDAYS.INTL(C21,D21,"0000110",$I$18:$I$27))</f>
        <v/>
      </c>
      <c r="F21" s="21" t="inlineStr">
        <is>
          <t>Approved</t>
        </is>
      </c>
      <c r="G21" s="21" t="n"/>
      <c r="I21" s="7" t="n"/>
    </row>
    <row r="22">
      <c r="A22" s="20" t="inlineStr">
        <is>
          <t>Nayef Al-Ghamdi</t>
        </is>
      </c>
      <c r="B22" s="21" t="inlineStr">
        <is>
          <t>Sick leave</t>
        </is>
      </c>
      <c r="C22" s="7" t="n">
        <v>46303</v>
      </c>
      <c r="D22" s="7" t="n">
        <v>46310</v>
      </c>
      <c r="E22" s="24">
        <f>IF(OR(C22="",D22=""),"",NETWORKDAYS.INTL(C22,D22,"0000110",$I$18:$I$27))</f>
        <v/>
      </c>
      <c r="F22" s="21" t="inlineStr">
        <is>
          <t>Approved</t>
        </is>
      </c>
      <c r="G22" s="21" t="n"/>
      <c r="I22" s="7" t="n"/>
    </row>
    <row r="23">
      <c r="A23" s="20" t="inlineStr">
        <is>
          <t>Waleed Al-Buqami</t>
        </is>
      </c>
      <c r="B23" s="21" t="inlineStr">
        <is>
          <t>Annual leave</t>
        </is>
      </c>
      <c r="C23" s="7" t="n">
        <v>46348</v>
      </c>
      <c r="D23" s="7" t="n">
        <v>46354</v>
      </c>
      <c r="E23" s="24">
        <f>IF(OR(C23="",D23=""),"",NETWORKDAYS.INTL(C23,D23,"0000110",$I$18:$I$27))</f>
        <v/>
      </c>
      <c r="F23" s="21" t="inlineStr">
        <is>
          <t>Pending</t>
        </is>
      </c>
      <c r="G23" s="21" t="n"/>
      <c r="I23" s="7" t="n"/>
    </row>
    <row r="24">
      <c r="A24" s="20" t="inlineStr">
        <is>
          <t>Salman Al-Juhani</t>
        </is>
      </c>
      <c r="B24" s="21" t="inlineStr">
        <is>
          <t>Annual leave</t>
        </is>
      </c>
      <c r="C24" s="7" t="n">
        <v>46238</v>
      </c>
      <c r="D24" s="7" t="n">
        <v>46247</v>
      </c>
      <c r="E24" s="24">
        <f>IF(OR(C24="",D24=""),"",NETWORKDAYS.INTL(C24,D24,"0000110",$I$18:$I$27))</f>
        <v/>
      </c>
      <c r="F24" s="21" t="inlineStr">
        <is>
          <t>Approved</t>
        </is>
      </c>
      <c r="G24" s="21" t="n"/>
      <c r="I24" s="7" t="n"/>
    </row>
    <row r="25">
      <c r="A25" s="20" t="inlineStr">
        <is>
          <t>Salman Al-Juhani</t>
        </is>
      </c>
      <c r="B25" s="21" t="inlineStr">
        <is>
          <t>Sick leave</t>
        </is>
      </c>
      <c r="C25" s="7" t="n">
        <v>46312</v>
      </c>
      <c r="D25" s="7" t="n">
        <v>46313</v>
      </c>
      <c r="E25" s="24">
        <f>IF(OR(C25="",D25=""),"",NETWORKDAYS.INTL(C25,D25,"0000110",$I$18:$I$27))</f>
        <v/>
      </c>
      <c r="F25" s="21" t="inlineStr">
        <is>
          <t>Approved</t>
        </is>
      </c>
      <c r="G25" s="21" t="n"/>
      <c r="I25" s="7" t="n"/>
    </row>
    <row r="26">
      <c r="A26" s="20" t="inlineStr">
        <is>
          <t>Saad Al-Qahtani</t>
        </is>
      </c>
      <c r="B26" s="21" t="inlineStr">
        <is>
          <t>Unpaid leave</t>
        </is>
      </c>
      <c r="C26" s="7" t="n">
        <v>46293</v>
      </c>
      <c r="D26" s="7" t="n">
        <v>46295</v>
      </c>
      <c r="E26" s="24">
        <f>IF(OR(C26="",D26=""),"",NETWORKDAYS.INTL(C26,D26,"0000110",$I$18:$I$27))</f>
        <v/>
      </c>
      <c r="F26" s="21" t="inlineStr">
        <is>
          <t>Approved</t>
        </is>
      </c>
      <c r="G26" s="21" t="n"/>
      <c r="I26" s="7" t="n"/>
    </row>
    <row r="27">
      <c r="A27" s="20" t="inlineStr">
        <is>
          <t>Fahad Al-Dosari</t>
        </is>
      </c>
      <c r="B27" s="21" t="inlineStr">
        <is>
          <t>Annual leave</t>
        </is>
      </c>
      <c r="C27" s="7" t="n">
        <v>46325</v>
      </c>
      <c r="D27" s="7" t="n">
        <v>46328</v>
      </c>
      <c r="E27" s="24">
        <f>IF(OR(C27="",D27=""),"",NETWORKDAYS.INTL(C27,D27,"0000110",$I$18:$I$27))</f>
        <v/>
      </c>
      <c r="F27" s="21" t="inlineStr">
        <is>
          <t>Pending</t>
        </is>
      </c>
      <c r="G27" s="21" t="n"/>
      <c r="I27" s="7" t="n"/>
    </row>
    <row r="28">
      <c r="A28" s="20" t="inlineStr">
        <is>
          <t>Yousef Al-Mutairi</t>
        </is>
      </c>
      <c r="B28" s="21" t="inlineStr">
        <is>
          <t>Sick leave</t>
        </is>
      </c>
      <c r="C28" s="7" t="n">
        <v>46315</v>
      </c>
      <c r="D28" s="7" t="n">
        <v>46317</v>
      </c>
      <c r="E28" s="24">
        <f>IF(OR(C28="",D28=""),"",NETWORKDAYS.INTL(C28,D28,"0000110",$I$18:$I$27))</f>
        <v/>
      </c>
      <c r="F28" s="21" t="inlineStr">
        <is>
          <t>Approved</t>
        </is>
      </c>
      <c r="G28" s="21" t="n"/>
    </row>
    <row r="29">
      <c r="A29" s="20" t="inlineStr">
        <is>
          <t>Khaled Al-Harbi</t>
        </is>
      </c>
      <c r="B29" s="21" t="inlineStr">
        <is>
          <t>Annual leave</t>
        </is>
      </c>
      <c r="C29" s="7" t="n">
        <v>46339</v>
      </c>
      <c r="D29" s="7" t="n">
        <v>46346</v>
      </c>
      <c r="E29" s="24">
        <f>IF(OR(C29="",D29=""),"",NETWORKDAYS.INTL(C29,D29,"0000110",$I$18:$I$27))</f>
        <v/>
      </c>
      <c r="F29" s="21" t="inlineStr">
        <is>
          <t>Pending</t>
        </is>
      </c>
      <c r="G29" s="21" t="n"/>
    </row>
    <row r="30">
      <c r="A30" s="20" t="inlineStr">
        <is>
          <t>Turki Al-Anazi</t>
        </is>
      </c>
      <c r="B30" s="21" t="inlineStr">
        <is>
          <t>Hajj leave</t>
        </is>
      </c>
      <c r="C30" s="7" t="n">
        <v>46378</v>
      </c>
      <c r="D30" s="7" t="n">
        <v>46391</v>
      </c>
      <c r="E30" s="24">
        <f>IF(OR(C30="",D30=""),"",NETWORKDAYS.INTL(C30,D30,"0000110",$I$18:$I$27))</f>
        <v/>
      </c>
      <c r="F30" s="21" t="inlineStr">
        <is>
          <t>Rejected</t>
        </is>
      </c>
      <c r="G30" s="21" t="n"/>
    </row>
    <row r="31">
      <c r="A31" s="20" t="n"/>
      <c r="B31" s="21" t="n"/>
      <c r="C31" s="7" t="n"/>
      <c r="D31" s="7" t="n"/>
      <c r="E31" s="24">
        <f>IF(OR(C31="",D31=""),"",NETWORKDAYS.INTL(C31,D31,"0000110",$I$18:$I$27))</f>
        <v/>
      </c>
      <c r="F31" s="21" t="n"/>
      <c r="G31" s="21" t="n"/>
    </row>
    <row r="32">
      <c r="A32" s="20" t="n"/>
      <c r="B32" s="21" t="n"/>
      <c r="C32" s="7" t="n"/>
      <c r="D32" s="7" t="n"/>
      <c r="E32" s="24">
        <f>IF(OR(C32="",D32=""),"",NETWORKDAYS.INTL(C32,D32,"0000110",$I$18:$I$27))</f>
        <v/>
      </c>
      <c r="F32" s="21" t="n"/>
      <c r="G32" s="21" t="n"/>
    </row>
    <row r="33">
      <c r="A33" s="20" t="n"/>
      <c r="B33" s="21" t="n"/>
      <c r="C33" s="7" t="n"/>
      <c r="D33" s="7" t="n"/>
      <c r="E33" s="24">
        <f>IF(OR(C33="",D33=""),"",NETWORKDAYS.INTL(C33,D33,"0000110",$I$18:$I$27))</f>
        <v/>
      </c>
      <c r="F33" s="21" t="n"/>
      <c r="G33" s="21" t="n"/>
    </row>
    <row r="34">
      <c r="A34" s="20" t="n"/>
      <c r="B34" s="21" t="n"/>
      <c r="C34" s="7" t="n"/>
      <c r="D34" s="7" t="n"/>
      <c r="E34" s="24">
        <f>IF(OR(C34="",D34=""),"",NETWORKDAYS.INTL(C34,D34,"0000110",$I$18:$I$27))</f>
        <v/>
      </c>
      <c r="F34" s="21" t="n"/>
      <c r="G34" s="21" t="n"/>
    </row>
    <row r="35">
      <c r="A35" s="20" t="n"/>
      <c r="B35" s="21" t="n"/>
      <c r="C35" s="7" t="n"/>
      <c r="D35" s="7" t="n"/>
      <c r="E35" s="24">
        <f>IF(OR(C35="",D35=""),"",NETWORKDAYS.INTL(C35,D35,"0000110",$I$18:$I$27))</f>
        <v/>
      </c>
      <c r="F35" s="21" t="n"/>
      <c r="G35" s="21" t="n"/>
    </row>
    <row r="36">
      <c r="A36" s="20" t="n"/>
      <c r="B36" s="21" t="n"/>
      <c r="C36" s="7" t="n"/>
      <c r="D36" s="7" t="n"/>
      <c r="E36" s="24">
        <f>IF(OR(C36="",D36=""),"",NETWORKDAYS.INTL(C36,D36,"0000110",$I$18:$I$27))</f>
        <v/>
      </c>
      <c r="F36" s="21" t="n"/>
      <c r="G36" s="21" t="n"/>
    </row>
    <row r="37">
      <c r="A37" s="20" t="n"/>
      <c r="B37" s="21" t="n"/>
      <c r="C37" s="7" t="n"/>
      <c r="D37" s="7" t="n"/>
      <c r="E37" s="24">
        <f>IF(OR(C37="",D37=""),"",NETWORKDAYS.INTL(C37,D37,"0000110",$I$18:$I$27))</f>
        <v/>
      </c>
      <c r="F37" s="21" t="n"/>
      <c r="G37" s="21" t="n"/>
    </row>
    <row r="38">
      <c r="A38" s="20" t="n"/>
      <c r="B38" s="21" t="n"/>
      <c r="C38" s="7" t="n"/>
      <c r="D38" s="7" t="n"/>
      <c r="E38" s="24">
        <f>IF(OR(C38="",D38=""),"",NETWORKDAYS.INTL(C38,D38,"0000110",$I$18:$I$27))</f>
        <v/>
      </c>
      <c r="F38" s="21" t="n"/>
      <c r="G38" s="21" t="n"/>
    </row>
    <row r="39">
      <c r="A39" s="20" t="n"/>
      <c r="B39" s="21" t="n"/>
      <c r="C39" s="7" t="n"/>
      <c r="D39" s="7" t="n"/>
      <c r="E39" s="24">
        <f>IF(OR(C39="",D39=""),"",NETWORKDAYS.INTL(C39,D39,"0000110",$I$18:$I$27))</f>
        <v/>
      </c>
      <c r="F39" s="21" t="n"/>
      <c r="G39" s="21" t="n"/>
    </row>
    <row r="40">
      <c r="A40" s="20" t="n"/>
      <c r="B40" s="21" t="n"/>
      <c r="C40" s="7" t="n"/>
      <c r="D40" s="7" t="n"/>
      <c r="E40" s="24">
        <f>IF(OR(C40="",D40=""),"",NETWORKDAYS.INTL(C40,D40,"0000110",$I$18:$I$27))</f>
        <v/>
      </c>
      <c r="F40" s="21" t="n"/>
      <c r="G40" s="21" t="n"/>
    </row>
    <row r="41">
      <c r="A41" s="20" t="n"/>
      <c r="B41" s="21" t="n"/>
      <c r="C41" s="7" t="n"/>
      <c r="D41" s="7" t="n"/>
      <c r="E41" s="24">
        <f>IF(OR(C41="",D41=""),"",NETWORKDAYS.INTL(C41,D41,"0000110",$I$18:$I$27))</f>
        <v/>
      </c>
      <c r="F41" s="21" t="n"/>
      <c r="G41" s="21" t="n"/>
    </row>
    <row r="42">
      <c r="A42" s="20" t="n"/>
      <c r="B42" s="21" t="n"/>
      <c r="C42" s="7" t="n"/>
      <c r="D42" s="7" t="n"/>
      <c r="E42" s="24">
        <f>IF(OR(C42="",D42=""),"",NETWORKDAYS.INTL(C42,D42,"0000110",$I$18:$I$27))</f>
        <v/>
      </c>
      <c r="F42" s="21" t="n"/>
      <c r="G42" s="21" t="n"/>
    </row>
    <row r="43">
      <c r="A43" s="20" t="n"/>
      <c r="B43" s="21" t="n"/>
      <c r="C43" s="7" t="n"/>
      <c r="D43" s="7" t="n"/>
      <c r="E43" s="24">
        <f>IF(OR(C43="",D43=""),"",NETWORKDAYS.INTL(C43,D43,"0000110",$I$18:$I$27))</f>
        <v/>
      </c>
      <c r="F43" s="21" t="n"/>
      <c r="G43" s="21" t="n"/>
    </row>
    <row r="44">
      <c r="A44" s="20" t="n"/>
      <c r="B44" s="21" t="n"/>
      <c r="C44" s="7" t="n"/>
      <c r="D44" s="7" t="n"/>
      <c r="E44" s="24">
        <f>IF(OR(C44="",D44=""),"",NETWORKDAYS.INTL(C44,D44,"0000110",$I$18:$I$27))</f>
        <v/>
      </c>
      <c r="F44" s="21" t="n"/>
      <c r="G44" s="21" t="n"/>
    </row>
    <row r="45">
      <c r="A45" s="20" t="n"/>
      <c r="B45" s="21" t="n"/>
      <c r="C45" s="7" t="n"/>
      <c r="D45" s="7" t="n"/>
      <c r="E45" s="24">
        <f>IF(OR(C45="",D45=""),"",NETWORKDAYS.INTL(C45,D45,"0000110",$I$18:$I$27))</f>
        <v/>
      </c>
      <c r="F45" s="21" t="n"/>
      <c r="G45" s="21" t="n"/>
    </row>
    <row r="46">
      <c r="A46" s="20" t="n"/>
      <c r="B46" s="21" t="n"/>
      <c r="C46" s="7" t="n"/>
      <c r="D46" s="7" t="n"/>
      <c r="E46" s="24">
        <f>IF(OR(C46="",D46=""),"",NETWORKDAYS.INTL(C46,D46,"0000110",$I$18:$I$27))</f>
        <v/>
      </c>
      <c r="F46" s="21" t="n"/>
      <c r="G46" s="21" t="n"/>
    </row>
    <row r="47">
      <c r="A47" s="20" t="n"/>
      <c r="B47" s="21" t="n"/>
      <c r="C47" s="7" t="n"/>
      <c r="D47" s="7" t="n"/>
      <c r="E47" s="24">
        <f>IF(OR(C47="",D47=""),"",NETWORKDAYS.INTL(C47,D47,"0000110",$I$18:$I$27))</f>
        <v/>
      </c>
      <c r="F47" s="21" t="n"/>
      <c r="G47" s="21" t="n"/>
    </row>
    <row r="48">
      <c r="A48" s="20" t="n"/>
      <c r="B48" s="21" t="n"/>
      <c r="C48" s="7" t="n"/>
      <c r="D48" s="7" t="n"/>
      <c r="E48" s="24">
        <f>IF(OR(C48="",D48=""),"",NETWORKDAYS.INTL(C48,D48,"0000110",$I$18:$I$27))</f>
        <v/>
      </c>
      <c r="F48" s="21" t="n"/>
      <c r="G48" s="21" t="n"/>
    </row>
    <row r="49">
      <c r="A49" s="20" t="n"/>
      <c r="B49" s="21" t="n"/>
      <c r="C49" s="7" t="n"/>
      <c r="D49" s="7" t="n"/>
      <c r="E49" s="24">
        <f>IF(OR(C49="",D49=""),"",NETWORKDAYS.INTL(C49,D49,"0000110",$I$18:$I$27))</f>
        <v/>
      </c>
      <c r="F49" s="21" t="n"/>
      <c r="G49" s="21" t="n"/>
    </row>
    <row r="50">
      <c r="A50" s="20" t="n"/>
      <c r="B50" s="21" t="n"/>
      <c r="C50" s="7" t="n"/>
      <c r="D50" s="7" t="n"/>
      <c r="E50" s="24">
        <f>IF(OR(C50="",D50=""),"",NETWORKDAYS.INTL(C50,D50,"0000110",$I$18:$I$27))</f>
        <v/>
      </c>
      <c r="F50" s="21" t="n"/>
      <c r="G50" s="21" t="n"/>
    </row>
    <row r="51">
      <c r="A51" s="20" t="n"/>
      <c r="B51" s="21" t="n"/>
      <c r="C51" s="7" t="n"/>
      <c r="D51" s="7" t="n"/>
      <c r="E51" s="24">
        <f>IF(OR(C51="",D51=""),"",NETWORKDAYS.INTL(C51,D51,"0000110",$I$18:$I$27))</f>
        <v/>
      </c>
      <c r="F51" s="21" t="n"/>
      <c r="G51" s="21" t="n"/>
    </row>
    <row r="52">
      <c r="A52" s="20" t="n"/>
      <c r="B52" s="21" t="n"/>
      <c r="C52" s="7" t="n"/>
      <c r="D52" s="7" t="n"/>
      <c r="E52" s="24">
        <f>IF(OR(C52="",D52=""),"",NETWORKDAYS.INTL(C52,D52,"0000110",$I$18:$I$27))</f>
        <v/>
      </c>
      <c r="F52" s="21" t="n"/>
      <c r="G52" s="21" t="n"/>
    </row>
    <row r="53">
      <c r="A53" s="20" t="n"/>
      <c r="B53" s="21" t="n"/>
      <c r="C53" s="7" t="n"/>
      <c r="D53" s="7" t="n"/>
      <c r="E53" s="24">
        <f>IF(OR(C53="",D53=""),"",NETWORKDAYS.INTL(C53,D53,"0000110",$I$18:$I$27))</f>
        <v/>
      </c>
      <c r="F53" s="21" t="n"/>
      <c r="G53" s="21" t="n"/>
    </row>
    <row r="54">
      <c r="A54" s="20" t="n"/>
      <c r="B54" s="21" t="n"/>
      <c r="C54" s="7" t="n"/>
      <c r="D54" s="7" t="n"/>
      <c r="E54" s="24">
        <f>IF(OR(C54="",D54=""),"",NETWORKDAYS.INTL(C54,D54,"0000110",$I$18:$I$27))</f>
        <v/>
      </c>
      <c r="F54" s="21" t="n"/>
      <c r="G54" s="21" t="n"/>
    </row>
    <row r="55">
      <c r="A55" s="20" t="n"/>
      <c r="B55" s="21" t="n"/>
      <c r="C55" s="7" t="n"/>
      <c r="D55" s="7" t="n"/>
      <c r="E55" s="24">
        <f>IF(OR(C55="",D55=""),"",NETWORKDAYS.INTL(C55,D55,"0000110",$I$18:$I$27))</f>
        <v/>
      </c>
      <c r="F55" s="21" t="n"/>
      <c r="G55" s="21" t="n"/>
    </row>
    <row r="56">
      <c r="A56" s="20" t="n"/>
      <c r="B56" s="21" t="n"/>
      <c r="C56" s="7" t="n"/>
      <c r="D56" s="7" t="n"/>
      <c r="E56" s="24">
        <f>IF(OR(C56="",D56=""),"",NETWORKDAYS.INTL(C56,D56,"0000110",$I$18:$I$27))</f>
        <v/>
      </c>
      <c r="F56" s="21" t="n"/>
      <c r="G56" s="21" t="n"/>
    </row>
    <row r="57">
      <c r="A57" s="20" t="n"/>
      <c r="B57" s="21" t="n"/>
      <c r="C57" s="7" t="n"/>
      <c r="D57" s="7" t="n"/>
      <c r="E57" s="24">
        <f>IF(OR(C57="",D57=""),"",NETWORKDAYS.INTL(C57,D57,"0000110",$I$18:$I$27))</f>
        <v/>
      </c>
      <c r="F57" s="21" t="n"/>
      <c r="G57" s="21" t="n"/>
    </row>
    <row r="58">
      <c r="A58" s="20" t="n"/>
      <c r="B58" s="21" t="n"/>
      <c r="C58" s="7" t="n"/>
      <c r="D58" s="7" t="n"/>
      <c r="E58" s="24">
        <f>IF(OR(C58="",D58=""),"",NETWORKDAYS.INTL(C58,D58,"0000110",$I$18:$I$27))</f>
        <v/>
      </c>
      <c r="F58" s="21" t="n"/>
      <c r="G58" s="21" t="n"/>
    </row>
    <row r="59">
      <c r="A59" s="20" t="n"/>
      <c r="B59" s="21" t="n"/>
      <c r="C59" s="7" t="n"/>
      <c r="D59" s="7" t="n"/>
      <c r="E59" s="24">
        <f>IF(OR(C59="",D59=""),"",NETWORKDAYS.INTL(C59,D59,"0000110",$I$18:$I$27))</f>
        <v/>
      </c>
      <c r="F59" s="21" t="n"/>
      <c r="G59" s="21" t="n"/>
    </row>
    <row r="60">
      <c r="A60" s="20" t="n"/>
      <c r="B60" s="21" t="n"/>
      <c r="C60" s="7" t="n"/>
      <c r="D60" s="7" t="n"/>
      <c r="E60" s="24">
        <f>IF(OR(C60="",D60=""),"",NETWORKDAYS.INTL(C60,D60,"0000110",$I$18:$I$27))</f>
        <v/>
      </c>
      <c r="F60" s="21" t="n"/>
      <c r="G60" s="21" t="n"/>
    </row>
    <row r="61">
      <c r="A61" s="20" t="n"/>
      <c r="B61" s="21" t="n"/>
      <c r="C61" s="7" t="n"/>
      <c r="D61" s="7" t="n"/>
      <c r="E61" s="24">
        <f>IF(OR(C61="",D61=""),"",NETWORKDAYS.INTL(C61,D61,"0000110",$I$18:$I$27))</f>
        <v/>
      </c>
      <c r="F61" s="21" t="n"/>
      <c r="G61" s="21" t="n"/>
    </row>
    <row r="62">
      <c r="A62" s="20" t="n"/>
      <c r="B62" s="21" t="n"/>
      <c r="C62" s="7" t="n"/>
      <c r="D62" s="7" t="n"/>
      <c r="E62" s="24">
        <f>IF(OR(C62="",D62=""),"",NETWORKDAYS.INTL(C62,D62,"0000110",$I$18:$I$27))</f>
        <v/>
      </c>
      <c r="F62" s="21" t="n"/>
      <c r="G62" s="21" t="n"/>
    </row>
    <row r="63">
      <c r="A63" s="20" t="n"/>
      <c r="B63" s="21" t="n"/>
      <c r="C63" s="7" t="n"/>
      <c r="D63" s="7" t="n"/>
      <c r="E63" s="24">
        <f>IF(OR(C63="",D63=""),"",NETWORKDAYS.INTL(C63,D63,"0000110",$I$18:$I$27))</f>
        <v/>
      </c>
      <c r="F63" s="21" t="n"/>
      <c r="G63" s="21" t="n"/>
    </row>
    <row r="64">
      <c r="A64" s="20" t="n"/>
      <c r="B64" s="21" t="n"/>
      <c r="C64" s="7" t="n"/>
      <c r="D64" s="7" t="n"/>
      <c r="E64" s="24">
        <f>IF(OR(C64="",D64=""),"",NETWORKDAYS.INTL(C64,D64,"0000110",$I$18:$I$27))</f>
        <v/>
      </c>
      <c r="F64" s="21" t="n"/>
      <c r="G64" s="21" t="n"/>
    </row>
    <row r="65">
      <c r="A65" s="20" t="n"/>
      <c r="B65" s="21" t="n"/>
      <c r="C65" s="7" t="n"/>
      <c r="D65" s="7" t="n"/>
      <c r="E65" s="24">
        <f>IF(OR(C65="",D65=""),"",NETWORKDAYS.INTL(C65,D65,"0000110",$I$18:$I$27))</f>
        <v/>
      </c>
      <c r="F65" s="21" t="n"/>
      <c r="G65" s="21" t="n"/>
    </row>
    <row r="66">
      <c r="A66" s="20" t="n"/>
      <c r="B66" s="21" t="n"/>
      <c r="C66" s="7" t="n"/>
      <c r="D66" s="7" t="n"/>
      <c r="E66" s="24">
        <f>IF(OR(C66="",D66=""),"",NETWORKDAYS.INTL(C66,D66,"0000110",$I$18:$I$27))</f>
        <v/>
      </c>
      <c r="F66" s="21" t="n"/>
      <c r="G66" s="21" t="n"/>
    </row>
    <row r="67">
      <c r="A67" s="20" t="n"/>
      <c r="B67" s="21" t="n"/>
      <c r="C67" s="7" t="n"/>
      <c r="D67" s="7" t="n"/>
      <c r="E67" s="24">
        <f>IF(OR(C67="",D67=""),"",NETWORKDAYS.INTL(C67,D67,"0000110",$I$18:$I$27))</f>
        <v/>
      </c>
      <c r="F67" s="21" t="n"/>
      <c r="G67" s="21" t="n"/>
    </row>
    <row r="68">
      <c r="A68" s="20" t="n"/>
      <c r="B68" s="21" t="n"/>
      <c r="C68" s="7" t="n"/>
      <c r="D68" s="7" t="n"/>
      <c r="E68" s="24">
        <f>IF(OR(C68="",D68=""),"",NETWORKDAYS.INTL(C68,D68,"0000110",$I$18:$I$27))</f>
        <v/>
      </c>
      <c r="F68" s="21" t="n"/>
      <c r="G68" s="21" t="n"/>
    </row>
    <row r="69">
      <c r="A69" s="20" t="n"/>
      <c r="B69" s="21" t="n"/>
      <c r="C69" s="7" t="n"/>
      <c r="D69" s="7" t="n"/>
      <c r="E69" s="24">
        <f>IF(OR(C69="",D69=""),"",NETWORKDAYS.INTL(C69,D69,"0000110",$I$18:$I$27))</f>
        <v/>
      </c>
      <c r="F69" s="21" t="n"/>
      <c r="G69" s="21" t="n"/>
    </row>
    <row r="70">
      <c r="A70" s="20" t="n"/>
      <c r="B70" s="21" t="n"/>
      <c r="C70" s="7" t="n"/>
      <c r="D70" s="7" t="n"/>
      <c r="E70" s="24">
        <f>IF(OR(C70="",D70=""),"",NETWORKDAYS.INTL(C70,D70,"0000110",$I$18:$I$27))</f>
        <v/>
      </c>
      <c r="F70" s="21" t="n"/>
      <c r="G70" s="21" t="n"/>
    </row>
    <row r="71">
      <c r="A71" s="20" t="n"/>
      <c r="B71" s="21" t="n"/>
      <c r="C71" s="7" t="n"/>
      <c r="D71" s="7" t="n"/>
      <c r="E71" s="24">
        <f>IF(OR(C71="",D71=""),"",NETWORKDAYS.INTL(C71,D71,"0000110",$I$18:$I$27))</f>
        <v/>
      </c>
      <c r="F71" s="21" t="n"/>
      <c r="G71" s="21" t="n"/>
    </row>
    <row r="72">
      <c r="A72" s="20" t="n"/>
      <c r="B72" s="21" t="n"/>
      <c r="C72" s="7" t="n"/>
      <c r="D72" s="7" t="n"/>
      <c r="E72" s="24">
        <f>IF(OR(C72="",D72=""),"",NETWORKDAYS.INTL(C72,D72,"0000110",$I$18:$I$27))</f>
        <v/>
      </c>
      <c r="F72" s="21" t="n"/>
      <c r="G72" s="21" t="n"/>
    </row>
    <row r="73">
      <c r="A73" s="20" t="n"/>
      <c r="B73" s="21" t="n"/>
      <c r="C73" s="7" t="n"/>
      <c r="D73" s="7" t="n"/>
      <c r="E73" s="24">
        <f>IF(OR(C73="",D73=""),"",NETWORKDAYS.INTL(C73,D73,"0000110",$I$18:$I$27))</f>
        <v/>
      </c>
      <c r="F73" s="21" t="n"/>
      <c r="G73" s="21" t="n"/>
    </row>
    <row r="74">
      <c r="A74" s="20" t="n"/>
      <c r="B74" s="21" t="n"/>
      <c r="C74" s="7" t="n"/>
      <c r="D74" s="7" t="n"/>
      <c r="E74" s="24">
        <f>IF(OR(C74="",D74=""),"",NETWORKDAYS.INTL(C74,D74,"0000110",$I$18:$I$27))</f>
        <v/>
      </c>
      <c r="F74" s="21" t="n"/>
      <c r="G74" s="21" t="n"/>
    </row>
    <row r="75">
      <c r="A75" s="20" t="n"/>
      <c r="B75" s="21" t="n"/>
      <c r="C75" s="7" t="n"/>
      <c r="D75" s="7" t="n"/>
      <c r="E75" s="24">
        <f>IF(OR(C75="",D75=""),"",NETWORKDAYS.INTL(C75,D75,"0000110",$I$18:$I$27))</f>
        <v/>
      </c>
      <c r="F75" s="21" t="n"/>
      <c r="G75" s="21" t="n"/>
    </row>
    <row r="76">
      <c r="A76" s="20" t="n"/>
      <c r="B76" s="21" t="n"/>
      <c r="C76" s="7" t="n"/>
      <c r="D76" s="7" t="n"/>
      <c r="E76" s="24">
        <f>IF(OR(C76="",D76=""),"",NETWORKDAYS.INTL(C76,D76,"0000110",$I$18:$I$27))</f>
        <v/>
      </c>
      <c r="F76" s="21" t="n"/>
      <c r="G76" s="21" t="n"/>
    </row>
    <row r="77">
      <c r="A77" s="20" t="n"/>
      <c r="B77" s="21" t="n"/>
      <c r="C77" s="7" t="n"/>
      <c r="D77" s="7" t="n"/>
      <c r="E77" s="24">
        <f>IF(OR(C77="",D77=""),"",NETWORKDAYS.INTL(C77,D77,"0000110",$I$18:$I$27))</f>
        <v/>
      </c>
      <c r="F77" s="21" t="n"/>
      <c r="G77" s="21" t="n"/>
    </row>
    <row r="78">
      <c r="A78" s="20" t="n"/>
      <c r="B78" s="21" t="n"/>
      <c r="C78" s="7" t="n"/>
      <c r="D78" s="7" t="n"/>
      <c r="E78" s="24">
        <f>IF(OR(C78="",D78=""),"",NETWORKDAYS.INTL(C78,D78,"0000110",$I$18:$I$27))</f>
        <v/>
      </c>
      <c r="F78" s="21" t="n"/>
      <c r="G78" s="21" t="n"/>
    </row>
    <row r="79">
      <c r="A79" s="20" t="n"/>
      <c r="B79" s="21" t="n"/>
      <c r="C79" s="7" t="n"/>
      <c r="D79" s="7" t="n"/>
      <c r="E79" s="24">
        <f>IF(OR(C79="",D79=""),"",NETWORKDAYS.INTL(C79,D79,"0000110",$I$18:$I$27))</f>
        <v/>
      </c>
      <c r="F79" s="21" t="n"/>
      <c r="G79" s="21" t="n"/>
    </row>
    <row r="80">
      <c r="A80" s="20" t="n"/>
      <c r="B80" s="21" t="n"/>
      <c r="C80" s="7" t="n"/>
      <c r="D80" s="7" t="n"/>
      <c r="E80" s="24">
        <f>IF(OR(C80="",D80=""),"",NETWORKDAYS.INTL(C80,D80,"0000110",$I$18:$I$27))</f>
        <v/>
      </c>
      <c r="F80" s="21" t="n"/>
      <c r="G80" s="21" t="n"/>
    </row>
    <row r="81">
      <c r="A81" s="20" t="n"/>
      <c r="B81" s="21" t="n"/>
      <c r="C81" s="7" t="n"/>
      <c r="D81" s="7" t="n"/>
      <c r="E81" s="24">
        <f>IF(OR(C81="",D81=""),"",NETWORKDAYS.INTL(C81,D81,"0000110",$I$18:$I$27))</f>
        <v/>
      </c>
      <c r="F81" s="21" t="n"/>
      <c r="G81" s="21" t="n"/>
    </row>
    <row r="82">
      <c r="A82" s="20" t="n"/>
      <c r="B82" s="21" t="n"/>
      <c r="C82" s="7" t="n"/>
      <c r="D82" s="7" t="n"/>
      <c r="E82" s="24">
        <f>IF(OR(C82="",D82=""),"",NETWORKDAYS.INTL(C82,D82,"0000110",$I$18:$I$27))</f>
        <v/>
      </c>
      <c r="F82" s="21" t="n"/>
      <c r="G82" s="21" t="n"/>
    </row>
    <row r="83">
      <c r="A83" s="20" t="n"/>
      <c r="B83" s="21" t="n"/>
      <c r="C83" s="7" t="n"/>
      <c r="D83" s="7" t="n"/>
      <c r="E83" s="24">
        <f>IF(OR(C83="",D83=""),"",NETWORKDAYS.INTL(C83,D83,"0000110",$I$18:$I$27))</f>
        <v/>
      </c>
      <c r="F83" s="21" t="n"/>
      <c r="G83" s="21" t="n"/>
    </row>
    <row r="84">
      <c r="A84" s="20" t="n"/>
      <c r="B84" s="21" t="n"/>
      <c r="C84" s="7" t="n"/>
      <c r="D84" s="7" t="n"/>
      <c r="E84" s="24">
        <f>IF(OR(C84="",D84=""),"",NETWORKDAYS.INTL(C84,D84,"0000110",$I$18:$I$27))</f>
        <v/>
      </c>
      <c r="F84" s="21" t="n"/>
      <c r="G84" s="21" t="n"/>
    </row>
    <row r="85">
      <c r="A85" s="20" t="n"/>
      <c r="B85" s="21" t="n"/>
      <c r="C85" s="7" t="n"/>
      <c r="D85" s="7" t="n"/>
      <c r="E85" s="24">
        <f>IF(OR(C85="",D85=""),"",NETWORKDAYS.INTL(C85,D85,"0000110",$I$18:$I$27))</f>
        <v/>
      </c>
      <c r="F85" s="21" t="n"/>
      <c r="G85" s="21" t="n"/>
    </row>
    <row r="86">
      <c r="A86" s="20" t="n"/>
      <c r="B86" s="21" t="n"/>
      <c r="C86" s="7" t="n"/>
      <c r="D86" s="7" t="n"/>
      <c r="E86" s="24">
        <f>IF(OR(C86="",D86=""),"",NETWORKDAYS.INTL(C86,D86,"0000110",$I$18:$I$27))</f>
        <v/>
      </c>
      <c r="F86" s="21" t="n"/>
      <c r="G86" s="21" t="n"/>
    </row>
    <row r="87">
      <c r="A87" s="20" t="n"/>
      <c r="B87" s="21" t="n"/>
      <c r="C87" s="7" t="n"/>
      <c r="D87" s="7" t="n"/>
      <c r="E87" s="24">
        <f>IF(OR(C87="",D87=""),"",NETWORKDAYS.INTL(C87,D87,"0000110",$I$18:$I$27))</f>
        <v/>
      </c>
      <c r="F87" s="21" t="n"/>
      <c r="G87" s="21" t="n"/>
    </row>
    <row r="88">
      <c r="A88" s="20" t="n"/>
      <c r="B88" s="21" t="n"/>
      <c r="C88" s="7" t="n"/>
      <c r="D88" s="7" t="n"/>
      <c r="E88" s="24">
        <f>IF(OR(C88="",D88=""),"",NETWORKDAYS.INTL(C88,D88,"0000110",$I$18:$I$27))</f>
        <v/>
      </c>
      <c r="F88" s="21" t="n"/>
      <c r="G88" s="21" t="n"/>
    </row>
    <row r="89">
      <c r="A89" s="20" t="n"/>
      <c r="B89" s="21" t="n"/>
      <c r="C89" s="7" t="n"/>
      <c r="D89" s="7" t="n"/>
      <c r="E89" s="24">
        <f>IF(OR(C89="",D89=""),"",NETWORKDAYS.INTL(C89,D89,"0000110",$I$18:$I$27))</f>
        <v/>
      </c>
      <c r="F89" s="21" t="n"/>
      <c r="G89" s="21" t="n"/>
    </row>
    <row r="90">
      <c r="A90" s="20" t="n"/>
      <c r="B90" s="21" t="n"/>
      <c r="C90" s="7" t="n"/>
      <c r="D90" s="7" t="n"/>
      <c r="E90" s="24">
        <f>IF(OR(C90="",D90=""),"",NETWORKDAYS.INTL(C90,D90,"0000110",$I$18:$I$27))</f>
        <v/>
      </c>
      <c r="F90" s="21" t="n"/>
      <c r="G90" s="21" t="n"/>
    </row>
    <row r="91">
      <c r="A91" s="20" t="n"/>
      <c r="B91" s="21" t="n"/>
      <c r="C91" s="7" t="n"/>
      <c r="D91" s="7" t="n"/>
      <c r="E91" s="24">
        <f>IF(OR(C91="",D91=""),"",NETWORKDAYS.INTL(C91,D91,"0000110",$I$18:$I$27))</f>
        <v/>
      </c>
      <c r="F91" s="21" t="n"/>
      <c r="G91" s="21" t="n"/>
    </row>
    <row r="92">
      <c r="A92" s="20" t="n"/>
      <c r="B92" s="21" t="n"/>
      <c r="C92" s="7" t="n"/>
      <c r="D92" s="7" t="n"/>
      <c r="E92" s="24">
        <f>IF(OR(C92="",D92=""),"",NETWORKDAYS.INTL(C92,D92,"0000110",$I$18:$I$27))</f>
        <v/>
      </c>
      <c r="F92" s="21" t="n"/>
      <c r="G92" s="21" t="n"/>
    </row>
    <row r="93">
      <c r="A93" s="20" t="n"/>
      <c r="B93" s="21" t="n"/>
      <c r="C93" s="7" t="n"/>
      <c r="D93" s="7" t="n"/>
      <c r="E93" s="24">
        <f>IF(OR(C93="",D93=""),"",NETWORKDAYS.INTL(C93,D93,"0000110",$I$18:$I$27))</f>
        <v/>
      </c>
      <c r="F93" s="21" t="n"/>
      <c r="G93" s="21" t="n"/>
    </row>
    <row r="94">
      <c r="A94" s="20" t="n"/>
      <c r="B94" s="21" t="n"/>
      <c r="C94" s="7" t="n"/>
      <c r="D94" s="7" t="n"/>
      <c r="E94" s="24">
        <f>IF(OR(C94="",D94=""),"",NETWORKDAYS.INTL(C94,D94,"0000110",$I$18:$I$27))</f>
        <v/>
      </c>
      <c r="F94" s="21" t="n"/>
      <c r="G94" s="21" t="n"/>
    </row>
    <row r="95">
      <c r="A95" s="20" t="n"/>
      <c r="B95" s="21" t="n"/>
      <c r="C95" s="7" t="n"/>
      <c r="D95" s="7" t="n"/>
      <c r="E95" s="24">
        <f>IF(OR(C95="",D95=""),"",NETWORKDAYS.INTL(C95,D95,"0000110",$I$18:$I$27))</f>
        <v/>
      </c>
      <c r="F95" s="21" t="n"/>
      <c r="G95" s="21" t="n"/>
    </row>
    <row r="96">
      <c r="A96" s="20" t="n"/>
      <c r="B96" s="21" t="n"/>
      <c r="C96" s="7" t="n"/>
      <c r="D96" s="7" t="n"/>
      <c r="E96" s="24">
        <f>IF(OR(C96="",D96=""),"",NETWORKDAYS.INTL(C96,D96,"0000110",$I$18:$I$27))</f>
        <v/>
      </c>
      <c r="F96" s="21" t="n"/>
      <c r="G96" s="21" t="n"/>
    </row>
    <row r="97">
      <c r="A97" s="20" t="n"/>
      <c r="B97" s="21" t="n"/>
      <c r="C97" s="7" t="n"/>
      <c r="D97" s="7" t="n"/>
      <c r="E97" s="24">
        <f>IF(OR(C97="",D97=""),"",NETWORKDAYS.INTL(C97,D97,"0000110",$I$18:$I$27))</f>
        <v/>
      </c>
      <c r="F97" s="21" t="n"/>
      <c r="G97" s="21" t="n"/>
    </row>
    <row r="98">
      <c r="A98" s="20" t="n"/>
      <c r="B98" s="21" t="n"/>
      <c r="C98" s="7" t="n"/>
      <c r="D98" s="7" t="n"/>
      <c r="E98" s="24">
        <f>IF(OR(C98="",D98=""),"",NETWORKDAYS.INTL(C98,D98,"0000110",$I$18:$I$27))</f>
        <v/>
      </c>
      <c r="F98" s="21" t="n"/>
      <c r="G98" s="21" t="n"/>
    </row>
    <row r="99">
      <c r="A99" s="20" t="n"/>
      <c r="B99" s="21" t="n"/>
      <c r="C99" s="7" t="n"/>
      <c r="D99" s="7" t="n"/>
      <c r="E99" s="24">
        <f>IF(OR(C99="",D99=""),"",NETWORKDAYS.INTL(C99,D99,"0000110",$I$18:$I$27))</f>
        <v/>
      </c>
      <c r="F99" s="21" t="n"/>
      <c r="G99" s="21" t="n"/>
    </row>
    <row r="100">
      <c r="A100" s="20" t="n"/>
      <c r="B100" s="21" t="n"/>
      <c r="C100" s="7" t="n"/>
      <c r="D100" s="7" t="n"/>
      <c r="E100" s="24">
        <f>IF(OR(C100="",D100=""),"",NETWORKDAYS.INTL(C100,D100,"0000110",$I$18:$I$27))</f>
        <v/>
      </c>
      <c r="F100" s="21" t="n"/>
      <c r="G100" s="21" t="n"/>
    </row>
    <row r="101">
      <c r="A101" s="20" t="n"/>
      <c r="B101" s="21" t="n"/>
      <c r="C101" s="7" t="n"/>
      <c r="D101" s="7" t="n"/>
      <c r="E101" s="24">
        <f>IF(OR(C101="",D101=""),"",NETWORKDAYS.INTL(C101,D101,"0000110",$I$18:$I$27))</f>
        <v/>
      </c>
      <c r="F101" s="21" t="n"/>
      <c r="G101" s="21" t="n"/>
    </row>
    <row r="102">
      <c r="A102" s="20" t="n"/>
      <c r="B102" s="21" t="n"/>
      <c r="C102" s="7" t="n"/>
      <c r="D102" s="7" t="n"/>
      <c r="E102" s="24">
        <f>IF(OR(C102="",D102=""),"",NETWORKDAYS.INTL(C102,D102,"0000110",$I$18:$I$27))</f>
        <v/>
      </c>
      <c r="F102" s="21" t="n"/>
      <c r="G102" s="21" t="n"/>
    </row>
    <row r="103">
      <c r="A103" s="20" t="n"/>
      <c r="B103" s="21" t="n"/>
      <c r="C103" s="7" t="n"/>
      <c r="D103" s="7" t="n"/>
      <c r="E103" s="24">
        <f>IF(OR(C103="",D103=""),"",NETWORKDAYS.INTL(C103,D103,"0000110",$I$18:$I$27))</f>
        <v/>
      </c>
      <c r="F103" s="21" t="n"/>
      <c r="G103" s="21" t="n"/>
    </row>
    <row r="104">
      <c r="A104" s="20" t="n"/>
      <c r="B104" s="21" t="n"/>
      <c r="C104" s="7" t="n"/>
      <c r="D104" s="7" t="n"/>
      <c r="E104" s="24">
        <f>IF(OR(C104="",D104=""),"",NETWORKDAYS.INTL(C104,D104,"0000110",$I$18:$I$27))</f>
        <v/>
      </c>
      <c r="F104" s="21" t="n"/>
      <c r="G104" s="21" t="n"/>
    </row>
    <row r="105">
      <c r="A105" s="20" t="n"/>
      <c r="B105" s="21" t="n"/>
      <c r="C105" s="7" t="n"/>
      <c r="D105" s="7" t="n"/>
      <c r="E105" s="24">
        <f>IF(OR(C105="",D105=""),"",NETWORKDAYS.INTL(C105,D105,"0000110",$I$18:$I$27))</f>
        <v/>
      </c>
      <c r="F105" s="21" t="n"/>
      <c r="G105" s="21" t="n"/>
    </row>
    <row r="106">
      <c r="A106" s="20" t="n"/>
      <c r="B106" s="21" t="n"/>
      <c r="C106" s="7" t="n"/>
      <c r="D106" s="7" t="n"/>
      <c r="E106" s="24">
        <f>IF(OR(C106="",D106=""),"",NETWORKDAYS.INTL(C106,D106,"0000110",$I$18:$I$27))</f>
        <v/>
      </c>
      <c r="F106" s="21" t="n"/>
      <c r="G106" s="21" t="n"/>
    </row>
    <row r="107">
      <c r="A107" s="20" t="n"/>
      <c r="B107" s="21" t="n"/>
      <c r="C107" s="7" t="n"/>
      <c r="D107" s="7" t="n"/>
      <c r="E107" s="24">
        <f>IF(OR(C107="",D107=""),"",NETWORKDAYS.INTL(C107,D107,"0000110",$I$18:$I$27))</f>
        <v/>
      </c>
      <c r="F107" s="21" t="n"/>
      <c r="G107" s="21" t="n"/>
    </row>
    <row r="108">
      <c r="A108" s="20" t="n"/>
      <c r="B108" s="21" t="n"/>
      <c r="C108" s="7" t="n"/>
      <c r="D108" s="7" t="n"/>
      <c r="E108" s="24">
        <f>IF(OR(C108="",D108=""),"",NETWORKDAYS.INTL(C108,D108,"0000110",$I$18:$I$27))</f>
        <v/>
      </c>
      <c r="F108" s="21" t="n"/>
      <c r="G108" s="21" t="n"/>
    </row>
    <row r="109">
      <c r="A109" s="20" t="n"/>
      <c r="B109" s="21" t="n"/>
      <c r="C109" s="7" t="n"/>
      <c r="D109" s="7" t="n"/>
      <c r="E109" s="24">
        <f>IF(OR(C109="",D109=""),"",NETWORKDAYS.INTL(C109,D109,"0000110",$I$18:$I$27))</f>
        <v/>
      </c>
      <c r="F109" s="21" t="n"/>
      <c r="G109" s="21" t="n"/>
    </row>
    <row r="110">
      <c r="A110" s="20" t="n"/>
      <c r="B110" s="21" t="n"/>
      <c r="C110" s="7" t="n"/>
      <c r="D110" s="7" t="n"/>
      <c r="E110" s="24">
        <f>IF(OR(C110="",D110=""),"",NETWORKDAYS.INTL(C110,D110,"0000110",$I$18:$I$27))</f>
        <v/>
      </c>
      <c r="F110" s="21" t="n"/>
      <c r="G110" s="21" t="n"/>
    </row>
    <row r="111">
      <c r="A111" s="20" t="n"/>
      <c r="B111" s="21" t="n"/>
      <c r="C111" s="7" t="n"/>
      <c r="D111" s="7" t="n"/>
      <c r="E111" s="24">
        <f>IF(OR(C111="",D111=""),"",NETWORKDAYS.INTL(C111,D111,"0000110",$I$18:$I$27))</f>
        <v/>
      </c>
      <c r="F111" s="21" t="n"/>
      <c r="G111" s="21" t="n"/>
    </row>
    <row r="112">
      <c r="A112" s="20" t="n"/>
      <c r="B112" s="21" t="n"/>
      <c r="C112" s="7" t="n"/>
      <c r="D112" s="7" t="n"/>
      <c r="E112" s="24">
        <f>IF(OR(C112="",D112=""),"",NETWORKDAYS.INTL(C112,D112,"0000110",$I$18:$I$27))</f>
        <v/>
      </c>
      <c r="F112" s="21" t="n"/>
      <c r="G112" s="21" t="n"/>
    </row>
    <row r="113">
      <c r="A113" s="20" t="n"/>
      <c r="B113" s="21" t="n"/>
      <c r="C113" s="7" t="n"/>
      <c r="D113" s="7" t="n"/>
      <c r="E113" s="24">
        <f>IF(OR(C113="",D113=""),"",NETWORKDAYS.INTL(C113,D113,"0000110",$I$18:$I$27))</f>
        <v/>
      </c>
      <c r="F113" s="21" t="n"/>
      <c r="G113" s="21" t="n"/>
    </row>
    <row r="114">
      <c r="A114" s="20" t="n"/>
      <c r="B114" s="21" t="n"/>
      <c r="C114" s="7" t="n"/>
      <c r="D114" s="7" t="n"/>
      <c r="E114" s="24">
        <f>IF(OR(C114="",D114=""),"",NETWORKDAYS.INTL(C114,D114,"0000110",$I$18:$I$27))</f>
        <v/>
      </c>
      <c r="F114" s="21" t="n"/>
      <c r="G114" s="21" t="n"/>
    </row>
    <row r="115">
      <c r="A115" s="20" t="n"/>
      <c r="B115" s="21" t="n"/>
      <c r="C115" s="7" t="n"/>
      <c r="D115" s="7" t="n"/>
      <c r="E115" s="24">
        <f>IF(OR(C115="",D115=""),"",NETWORKDAYS.INTL(C115,D115,"0000110",$I$18:$I$27))</f>
        <v/>
      </c>
      <c r="F115" s="21" t="n"/>
      <c r="G115" s="21" t="n"/>
    </row>
    <row r="116">
      <c r="A116" s="20" t="n"/>
      <c r="B116" s="21" t="n"/>
      <c r="C116" s="7" t="n"/>
      <c r="D116" s="7" t="n"/>
      <c r="E116" s="24">
        <f>IF(OR(C116="",D116=""),"",NETWORKDAYS.INTL(C116,D116,"0000110",$I$18:$I$27))</f>
        <v/>
      </c>
      <c r="F116" s="21" t="n"/>
      <c r="G116" s="21" t="n"/>
    </row>
    <row r="117">
      <c r="A117" s="20" t="n"/>
      <c r="B117" s="21" t="n"/>
      <c r="C117" s="7" t="n"/>
      <c r="D117" s="7" t="n"/>
      <c r="E117" s="24">
        <f>IF(OR(C117="",D117=""),"",NETWORKDAYS.INTL(C117,D117,"0000110",$I$18:$I$27))</f>
        <v/>
      </c>
      <c r="F117" s="21" t="n"/>
      <c r="G117" s="21" t="n"/>
    </row>
    <row r="118">
      <c r="A118" s="20" t="n"/>
      <c r="B118" s="21" t="n"/>
      <c r="C118" s="7" t="n"/>
      <c r="D118" s="7" t="n"/>
      <c r="E118" s="24">
        <f>IF(OR(C118="",D118=""),"",NETWORKDAYS.INTL(C118,D118,"0000110",$I$18:$I$27))</f>
        <v/>
      </c>
      <c r="F118" s="21" t="n"/>
      <c r="G118" s="21" t="n"/>
    </row>
    <row r="119">
      <c r="A119" s="20" t="n"/>
      <c r="B119" s="21" t="n"/>
      <c r="C119" s="7" t="n"/>
      <c r="D119" s="7" t="n"/>
      <c r="E119" s="24">
        <f>IF(OR(C119="",D119=""),"",NETWORKDAYS.INTL(C119,D119,"0000110",$I$18:$I$27))</f>
        <v/>
      </c>
      <c r="F119" s="21" t="n"/>
      <c r="G119" s="21" t="n"/>
    </row>
    <row r="120">
      <c r="A120" s="20" t="n"/>
      <c r="B120" s="21" t="n"/>
      <c r="C120" s="7" t="n"/>
      <c r="D120" s="7" t="n"/>
      <c r="E120" s="24">
        <f>IF(OR(C120="",D120=""),"",NETWORKDAYS.INTL(C120,D120,"0000110",$I$18:$I$27))</f>
        <v/>
      </c>
      <c r="F120" s="21" t="n"/>
      <c r="G120" s="21" t="n"/>
    </row>
    <row r="121">
      <c r="A121" s="20" t="n"/>
      <c r="B121" s="21" t="n"/>
      <c r="C121" s="7" t="n"/>
      <c r="D121" s="7" t="n"/>
      <c r="E121" s="24">
        <f>IF(OR(C121="",D121=""),"",NETWORKDAYS.INTL(C121,D121,"0000110",$I$18:$I$27))</f>
        <v/>
      </c>
      <c r="F121" s="21" t="n"/>
      <c r="G121" s="21" t="n"/>
    </row>
    <row r="122">
      <c r="A122" s="20" t="n"/>
      <c r="B122" s="21" t="n"/>
      <c r="C122" s="7" t="n"/>
      <c r="D122" s="7" t="n"/>
      <c r="E122" s="24">
        <f>IF(OR(C122="",D122=""),"",NETWORKDAYS.INTL(C122,D122,"0000110",$I$18:$I$27))</f>
        <v/>
      </c>
      <c r="F122" s="21" t="n"/>
      <c r="G122" s="21" t="n"/>
    </row>
    <row r="123">
      <c r="A123" s="20" t="n"/>
      <c r="B123" s="21" t="n"/>
      <c r="C123" s="7" t="n"/>
      <c r="D123" s="7" t="n"/>
      <c r="E123" s="24">
        <f>IF(OR(C123="",D123=""),"",NETWORKDAYS.INTL(C123,D123,"0000110",$I$18:$I$27))</f>
        <v/>
      </c>
      <c r="F123" s="21" t="n"/>
      <c r="G123" s="21" t="n"/>
    </row>
    <row r="124">
      <c r="A124" s="20" t="n"/>
      <c r="B124" s="21" t="n"/>
      <c r="C124" s="7" t="n"/>
      <c r="D124" s="7" t="n"/>
      <c r="E124" s="24">
        <f>IF(OR(C124="",D124=""),"",NETWORKDAYS.INTL(C124,D124,"0000110",$I$18:$I$27))</f>
        <v/>
      </c>
      <c r="F124" s="21" t="n"/>
      <c r="G124" s="21" t="n"/>
    </row>
    <row r="125">
      <c r="A125" s="20" t="n"/>
      <c r="B125" s="21" t="n"/>
      <c r="C125" s="7" t="n"/>
      <c r="D125" s="7" t="n"/>
      <c r="E125" s="24">
        <f>IF(OR(C125="",D125=""),"",NETWORKDAYS.INTL(C125,D125,"0000110",$I$18:$I$27))</f>
        <v/>
      </c>
      <c r="F125" s="21" t="n"/>
      <c r="G125" s="21" t="n"/>
    </row>
    <row r="126">
      <c r="A126" s="20" t="n"/>
      <c r="B126" s="21" t="n"/>
      <c r="C126" s="7" t="n"/>
      <c r="D126" s="7" t="n"/>
      <c r="E126" s="24">
        <f>IF(OR(C126="",D126=""),"",NETWORKDAYS.INTL(C126,D126,"0000110",$I$18:$I$27))</f>
        <v/>
      </c>
      <c r="F126" s="21" t="n"/>
      <c r="G126" s="21" t="n"/>
    </row>
    <row r="127">
      <c r="A127" s="20" t="n"/>
      <c r="B127" s="21" t="n"/>
      <c r="C127" s="7" t="n"/>
      <c r="D127" s="7" t="n"/>
      <c r="E127" s="24">
        <f>IF(OR(C127="",D127=""),"",NETWORKDAYS.INTL(C127,D127,"0000110",$I$18:$I$27))</f>
        <v/>
      </c>
      <c r="F127" s="21" t="n"/>
      <c r="G127" s="21" t="n"/>
    </row>
    <row r="128">
      <c r="A128" s="20" t="n"/>
      <c r="B128" s="21" t="n"/>
      <c r="C128" s="7" t="n"/>
      <c r="D128" s="7" t="n"/>
      <c r="E128" s="24">
        <f>IF(OR(C128="",D128=""),"",NETWORKDAYS.INTL(C128,D128,"0000110",$I$18:$I$27))</f>
        <v/>
      </c>
      <c r="F128" s="21" t="n"/>
      <c r="G128" s="21" t="n"/>
    </row>
    <row r="129">
      <c r="A129" s="20" t="n"/>
      <c r="B129" s="21" t="n"/>
      <c r="C129" s="7" t="n"/>
      <c r="D129" s="7" t="n"/>
      <c r="E129" s="24">
        <f>IF(OR(C129="",D129=""),"",NETWORKDAYS.INTL(C129,D129,"0000110",$I$18:$I$27))</f>
        <v/>
      </c>
      <c r="F129" s="21" t="n"/>
      <c r="G129" s="21" t="n"/>
    </row>
    <row r="130">
      <c r="A130" s="20" t="n"/>
      <c r="B130" s="21" t="n"/>
      <c r="C130" s="7" t="n"/>
      <c r="D130" s="7" t="n"/>
      <c r="E130" s="24">
        <f>IF(OR(C130="",D130=""),"",NETWORKDAYS.INTL(C130,D130,"0000110",$I$18:$I$27))</f>
        <v/>
      </c>
      <c r="F130" s="21" t="n"/>
      <c r="G130" s="21" t="n"/>
    </row>
    <row r="131">
      <c r="A131" s="20" t="n"/>
      <c r="B131" s="21" t="n"/>
      <c r="C131" s="7" t="n"/>
      <c r="D131" s="7" t="n"/>
      <c r="E131" s="24">
        <f>IF(OR(C131="",D131=""),"",NETWORKDAYS.INTL(C131,D131,"0000110",$I$18:$I$27))</f>
        <v/>
      </c>
      <c r="F131" s="21" t="n"/>
      <c r="G131" s="21" t="n"/>
    </row>
    <row r="132">
      <c r="A132" s="20" t="n"/>
      <c r="B132" s="21" t="n"/>
      <c r="C132" s="7" t="n"/>
      <c r="D132" s="7" t="n"/>
      <c r="E132" s="24">
        <f>IF(OR(C132="",D132=""),"",NETWORKDAYS.INTL(C132,D132,"0000110",$I$18:$I$27))</f>
        <v/>
      </c>
      <c r="F132" s="21" t="n"/>
      <c r="G132" s="21" t="n"/>
    </row>
    <row r="133">
      <c r="A133" s="20" t="n"/>
      <c r="B133" s="21" t="n"/>
      <c r="C133" s="7" t="n"/>
      <c r="D133" s="7" t="n"/>
      <c r="E133" s="24">
        <f>IF(OR(C133="",D133=""),"",NETWORKDAYS.INTL(C133,D133,"0000110",$I$18:$I$27))</f>
        <v/>
      </c>
      <c r="F133" s="21" t="n"/>
      <c r="G133" s="21" t="n"/>
    </row>
    <row r="134">
      <c r="A134" s="20" t="n"/>
      <c r="B134" s="21" t="n"/>
      <c r="C134" s="7" t="n"/>
      <c r="D134" s="7" t="n"/>
      <c r="E134" s="24">
        <f>IF(OR(C134="",D134=""),"",NETWORKDAYS.INTL(C134,D134,"0000110",$I$18:$I$27))</f>
        <v/>
      </c>
      <c r="F134" s="21" t="n"/>
      <c r="G134" s="21" t="n"/>
    </row>
    <row r="135">
      <c r="A135" s="20" t="n"/>
      <c r="B135" s="21" t="n"/>
      <c r="C135" s="7" t="n"/>
      <c r="D135" s="7" t="n"/>
      <c r="E135" s="24">
        <f>IF(OR(C135="",D135=""),"",NETWORKDAYS.INTL(C135,D135,"0000110",$I$18:$I$27))</f>
        <v/>
      </c>
      <c r="F135" s="21" t="n"/>
      <c r="G135" s="21" t="n"/>
    </row>
    <row r="136">
      <c r="A136" s="20" t="n"/>
      <c r="B136" s="21" t="n"/>
      <c r="C136" s="7" t="n"/>
      <c r="D136" s="7" t="n"/>
      <c r="E136" s="24">
        <f>IF(OR(C136="",D136=""),"",NETWORKDAYS.INTL(C136,D136,"0000110",$I$18:$I$27))</f>
        <v/>
      </c>
      <c r="F136" s="21" t="n"/>
      <c r="G136" s="21" t="n"/>
    </row>
    <row r="137">
      <c r="A137" s="20" t="n"/>
      <c r="B137" s="21" t="n"/>
      <c r="C137" s="7" t="n"/>
      <c r="D137" s="7" t="n"/>
      <c r="E137" s="24">
        <f>IF(OR(C137="",D137=""),"",NETWORKDAYS.INTL(C137,D137,"0000110",$I$18:$I$27))</f>
        <v/>
      </c>
      <c r="F137" s="21" t="n"/>
      <c r="G137" s="21" t="n"/>
    </row>
    <row r="138">
      <c r="A138" s="20" t="n"/>
      <c r="B138" s="21" t="n"/>
      <c r="C138" s="7" t="n"/>
      <c r="D138" s="7" t="n"/>
      <c r="E138" s="24">
        <f>IF(OR(C138="",D138=""),"",NETWORKDAYS.INTL(C138,D138,"0000110",$I$18:$I$27))</f>
        <v/>
      </c>
      <c r="F138" s="21" t="n"/>
      <c r="G138" s="21" t="n"/>
    </row>
    <row r="139">
      <c r="A139" s="20" t="n"/>
      <c r="B139" s="21" t="n"/>
      <c r="C139" s="7" t="n"/>
      <c r="D139" s="7" t="n"/>
      <c r="E139" s="24">
        <f>IF(OR(C139="",D139=""),"",NETWORKDAYS.INTL(C139,D139,"0000110",$I$18:$I$27))</f>
        <v/>
      </c>
      <c r="F139" s="21" t="n"/>
      <c r="G139" s="21" t="n"/>
    </row>
    <row r="140">
      <c r="A140" s="20" t="n"/>
      <c r="B140" s="21" t="n"/>
      <c r="C140" s="7" t="n"/>
      <c r="D140" s="7" t="n"/>
      <c r="E140" s="24">
        <f>IF(OR(C140="",D140=""),"",NETWORKDAYS.INTL(C140,D140,"0000110",$I$18:$I$27))</f>
        <v/>
      </c>
      <c r="F140" s="21" t="n"/>
      <c r="G140" s="21" t="n"/>
    </row>
    <row r="141">
      <c r="A141" s="20" t="n"/>
      <c r="B141" s="21" t="n"/>
      <c r="C141" s="7" t="n"/>
      <c r="D141" s="7" t="n"/>
      <c r="E141" s="24">
        <f>IF(OR(C141="",D141=""),"",NETWORKDAYS.INTL(C141,D141,"0000110",$I$18:$I$27))</f>
        <v/>
      </c>
      <c r="F141" s="21" t="n"/>
      <c r="G141" s="21" t="n"/>
    </row>
    <row r="142">
      <c r="A142" s="20" t="n"/>
      <c r="B142" s="21" t="n"/>
      <c r="C142" s="7" t="n"/>
      <c r="D142" s="7" t="n"/>
      <c r="E142" s="24">
        <f>IF(OR(C142="",D142=""),"",NETWORKDAYS.INTL(C142,D142,"0000110",$I$18:$I$27))</f>
        <v/>
      </c>
      <c r="F142" s="21" t="n"/>
      <c r="G142" s="21" t="n"/>
    </row>
    <row r="143">
      <c r="A143" s="20" t="n"/>
      <c r="B143" s="21" t="n"/>
      <c r="C143" s="7" t="n"/>
      <c r="D143" s="7" t="n"/>
      <c r="E143" s="24">
        <f>IF(OR(C143="",D143=""),"",NETWORKDAYS.INTL(C143,D143,"0000110",$I$18:$I$27))</f>
        <v/>
      </c>
      <c r="F143" s="21" t="n"/>
      <c r="G143" s="21" t="n"/>
    </row>
    <row r="144">
      <c r="A144" s="20" t="n"/>
      <c r="B144" s="21" t="n"/>
      <c r="C144" s="7" t="n"/>
      <c r="D144" s="7" t="n"/>
      <c r="E144" s="24">
        <f>IF(OR(C144="",D144=""),"",NETWORKDAYS.INTL(C144,D144,"0000110",$I$18:$I$27))</f>
        <v/>
      </c>
      <c r="F144" s="21" t="n"/>
      <c r="G144" s="21" t="n"/>
    </row>
    <row r="145">
      <c r="A145" s="20" t="n"/>
      <c r="B145" s="21" t="n"/>
      <c r="C145" s="7" t="n"/>
      <c r="D145" s="7" t="n"/>
      <c r="E145" s="24">
        <f>IF(OR(C145="",D145=""),"",NETWORKDAYS.INTL(C145,D145,"0000110",$I$18:$I$27))</f>
        <v/>
      </c>
      <c r="F145" s="21" t="n"/>
      <c r="G145" s="21" t="n"/>
    </row>
    <row r="146">
      <c r="A146" s="20" t="n"/>
      <c r="B146" s="21" t="n"/>
      <c r="C146" s="7" t="n"/>
      <c r="D146" s="7" t="n"/>
      <c r="E146" s="24">
        <f>IF(OR(C146="",D146=""),"",NETWORKDAYS.INTL(C146,D146,"0000110",$I$18:$I$27))</f>
        <v/>
      </c>
      <c r="F146" s="21" t="n"/>
      <c r="G146" s="21" t="n"/>
    </row>
    <row r="147">
      <c r="A147" s="20" t="n"/>
      <c r="B147" s="21" t="n"/>
      <c r="C147" s="7" t="n"/>
      <c r="D147" s="7" t="n"/>
      <c r="E147" s="24">
        <f>IF(OR(C147="",D147=""),"",NETWORKDAYS.INTL(C147,D147,"0000110",$I$18:$I$27))</f>
        <v/>
      </c>
      <c r="F147" s="21" t="n"/>
      <c r="G147" s="21" t="n"/>
    </row>
    <row r="148">
      <c r="A148" s="20" t="n"/>
      <c r="B148" s="21" t="n"/>
      <c r="C148" s="7" t="n"/>
      <c r="D148" s="7" t="n"/>
      <c r="E148" s="24">
        <f>IF(OR(C148="",D148=""),"",NETWORKDAYS.INTL(C148,D148,"0000110",$I$18:$I$27))</f>
        <v/>
      </c>
      <c r="F148" s="21" t="n"/>
      <c r="G148" s="21" t="n"/>
    </row>
    <row r="149">
      <c r="A149" s="20" t="n"/>
      <c r="B149" s="21" t="n"/>
      <c r="C149" s="7" t="n"/>
      <c r="D149" s="7" t="n"/>
      <c r="E149" s="24">
        <f>IF(OR(C149="",D149=""),"",NETWORKDAYS.INTL(C149,D149,"0000110",$I$18:$I$27))</f>
        <v/>
      </c>
      <c r="F149" s="21" t="n"/>
      <c r="G149" s="21" t="n"/>
    </row>
    <row r="150">
      <c r="A150" s="20" t="n"/>
      <c r="B150" s="21" t="n"/>
      <c r="C150" s="7" t="n"/>
      <c r="D150" s="7" t="n"/>
      <c r="E150" s="24">
        <f>IF(OR(C150="",D150=""),"",NETWORKDAYS.INTL(C150,D150,"0000110",$I$18:$I$27))</f>
        <v/>
      </c>
      <c r="F150" s="21" t="n"/>
      <c r="G150" s="21" t="n"/>
    </row>
    <row r="151">
      <c r="A151" s="20" t="n"/>
      <c r="B151" s="21" t="n"/>
      <c r="C151" s="7" t="n"/>
      <c r="D151" s="7" t="n"/>
      <c r="E151" s="24">
        <f>IF(OR(C151="",D151=""),"",NETWORKDAYS.INTL(C151,D151,"0000110",$I$18:$I$27))</f>
        <v/>
      </c>
      <c r="F151" s="21" t="n"/>
      <c r="G151" s="21" t="n"/>
    </row>
    <row r="152">
      <c r="A152" s="20" t="n"/>
      <c r="B152" s="21" t="n"/>
      <c r="C152" s="7" t="n"/>
      <c r="D152" s="7" t="n"/>
      <c r="E152" s="24">
        <f>IF(OR(C152="",D152=""),"",NETWORKDAYS.INTL(C152,D152,"0000110",$I$18:$I$27))</f>
        <v/>
      </c>
      <c r="F152" s="21" t="n"/>
      <c r="G152" s="21" t="n"/>
    </row>
    <row r="153">
      <c r="A153" s="20" t="n"/>
      <c r="B153" s="21" t="n"/>
      <c r="C153" s="7" t="n"/>
      <c r="D153" s="7" t="n"/>
      <c r="E153" s="24">
        <f>IF(OR(C153="",D153=""),"",NETWORKDAYS.INTL(C153,D153,"0000110",$I$18:$I$27))</f>
        <v/>
      </c>
      <c r="F153" s="21" t="n"/>
      <c r="G153" s="21" t="n"/>
    </row>
    <row r="154">
      <c r="A154" s="20" t="n"/>
      <c r="B154" s="21" t="n"/>
      <c r="C154" s="7" t="n"/>
      <c r="D154" s="7" t="n"/>
      <c r="E154" s="24">
        <f>IF(OR(C154="",D154=""),"",NETWORKDAYS.INTL(C154,D154,"0000110",$I$18:$I$27))</f>
        <v/>
      </c>
      <c r="F154" s="21" t="n"/>
      <c r="G154" s="2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conditionalFormatting sqref="F5:F154">
    <cfRule type="expression" priority="1" dxfId="0">
      <formula>$F5=INDEX($I$13:$I$15,1)</formula>
    </cfRule>
    <cfRule type="expression" priority="2" dxfId="1">
      <formula>$F5=INDEX($I$13:$I$15,2)</formula>
    </cfRule>
    <cfRule type="expression" priority="3" dxfId="3">
      <formula>$F5=INDEX($I$13:$I$15,3)</formula>
    </cfRule>
  </conditionalFormatting>
  <conditionalFormatting sqref="D5:D154">
    <cfRule type="expression" priority="4" dxfId="4">
      <formula>AND(D5&lt;&gt;"",C5&lt;&gt;"",D5&lt;C5)</formula>
    </cfRule>
  </conditionalFormatting>
  <dataValidations count="4">
    <dataValidation sqref="I18:I27" showDropDown="0" showInputMessage="0" showErrorMessage="1" allowBlank="1" errorTitle="Sheetaky" error="Enter a valid date" type="date" operator="greaterThan">
      <formula1>1</formula1>
    </dataValidation>
    <dataValidation sqref="C5:D154" showDropDown="0" showInputMessage="0" showErrorMessage="1" allowBlank="1" errorTitle="Sheetaky" error="Enter a valid date" type="date" operator="greaterThan">
      <formula1>1</formula1>
    </dataValidation>
    <dataValidation sqref="B5:B154" showDropDown="0" showInputMessage="0" showErrorMessage="1" allowBlank="1" errorTitle="Sheetaky" error="Pick a value from the list" type="list">
      <formula1>=$I$5:$I$10</formula1>
    </dataValidation>
    <dataValidation sqref="F5:F154" showDropDown="0" showInputMessage="0" showErrorMessage="1" allowBlank="1" errorTitle="Sheetaky" error="Pick a value from the list" type="list">
      <formula1>=$I$13:$I$15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B25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7" t="inlineStr">
        <is>
          <t>How to use: Leave balances</t>
        </is>
      </c>
      <c r="B1" s="2" t="n"/>
    </row>
    <row r="2" ht="18" customHeight="1">
      <c r="A2" s="28" t="inlineStr">
        <is>
          <t>Sheetaky.com · Ready Excel sheets in Arabic and English</t>
        </is>
      </c>
      <c r="B2" s="29" t="n"/>
    </row>
    <row r="3"/>
    <row r="4" ht="22" customHeight="1">
      <c r="A4" s="31" t="inlineStr">
        <is>
          <t>What is this sheet?</t>
        </is>
      </c>
      <c r="B4" s="32" t="n"/>
    </row>
    <row r="5" ht="30" customHeight="1">
      <c r="A5" s="33" t="inlineStr">
        <is>
          <t>Tracks annual and sick leave balances from the request log, counts working days excluding weekends and public holidays, and estimates the value of accrued balances.</t>
        </is>
      </c>
    </row>
    <row r="6"/>
    <row r="7" ht="22" customHeight="1">
      <c r="A7" s="31" t="inlineStr">
        <is>
          <t>Steps</t>
        </is>
      </c>
      <c r="B7" s="32" t="n"/>
    </row>
    <row r="8" ht="20" customHeight="1">
      <c r="A8" s="34" t="n">
        <v>1</v>
      </c>
      <c r="B8" s="33" t="inlineStr">
        <is>
          <t>List employees with hire dates, salaries and carry-over.</t>
        </is>
      </c>
    </row>
    <row r="9" ht="20" customHeight="1">
      <c r="A9" s="34" t="n">
        <v>2</v>
      </c>
      <c r="B9" s="33" t="inlineStr">
        <is>
          <t>Log each leave request on the log sheet and set its status.</t>
        </is>
      </c>
    </row>
    <row r="10" ht="20" customHeight="1">
      <c r="A10" s="34" t="n">
        <v>3</v>
      </c>
      <c r="B10" s="33" t="inlineStr">
        <is>
          <t>Add public holidays to their list so they are excluded.</t>
        </is>
      </c>
    </row>
    <row r="11" ht="20" customHeight="1">
      <c r="A11" s="34" t="n">
        <v>4</v>
      </c>
      <c r="B11" s="33" t="inlineStr">
        <is>
          <t>Review high and negative balances and pending requests.</t>
        </is>
      </c>
    </row>
    <row r="12"/>
    <row r="13" ht="22" customHeight="1">
      <c r="A13" s="31" t="inlineStr">
        <is>
          <t>Color legend</t>
        </is>
      </c>
      <c r="B13" s="32" t="n"/>
    </row>
    <row r="14">
      <c r="A14" s="20" t="inlineStr"/>
      <c r="B14" s="33" t="inlineStr">
        <is>
          <t>Input cell: type or choose your value here (blue text on yellow).</t>
        </is>
      </c>
    </row>
    <row r="15">
      <c r="A15" s="35" t="inlineStr"/>
      <c r="B15" s="33" t="inlineStr">
        <is>
          <t>Calculated cell: automatic formula, protected from accidental edits.</t>
        </is>
      </c>
    </row>
    <row r="16">
      <c r="A16" s="36" t="inlineStr"/>
      <c r="B16" s="33" t="inlineStr">
        <is>
          <t>Table and section headers.</t>
        </is>
      </c>
    </row>
    <row r="17"/>
    <row r="18" ht="22" customHeight="1">
      <c r="A18" s="31" t="inlineStr">
        <is>
          <t>Important notes</t>
        </is>
      </c>
      <c r="B18" s="32" t="n"/>
    </row>
    <row r="19" ht="20" customHeight="1">
      <c r="A19" s="37" t="inlineStr">
        <is>
          <t>•</t>
        </is>
      </c>
      <c r="B19" s="38" t="inlineStr">
        <is>
          <t>Entitlement: 21 days, 30 days after five years of service (editable).</t>
        </is>
      </c>
    </row>
    <row r="20" ht="20" customHeight="1">
      <c r="A20" s="37" t="inlineStr">
        <is>
          <t>•</t>
        </is>
      </c>
      <c r="B20" s="38" t="inlineStr">
        <is>
          <t>Balance = carry-over + accrued to date − used.</t>
        </is>
      </c>
    </row>
    <row r="21" ht="20" customHeight="1">
      <c r="A21" s="37" t="inlineStr">
        <is>
          <t>•</t>
        </is>
      </c>
      <c r="B21" s="38" t="inlineStr">
        <is>
          <t>Balance value = balance × salary ÷ month days.</t>
        </is>
      </c>
    </row>
    <row r="22" ht="20" customHeight="1">
      <c r="A22" s="37" t="inlineStr">
        <is>
          <t>•</t>
        </is>
      </c>
      <c r="B22" s="38" t="inlineStr">
        <is>
          <t>Figures are for management; refer to the labour law and your company policy.</t>
        </is>
      </c>
    </row>
    <row r="23" ht="30" customHeight="1">
      <c r="A23" s="37" t="inlineStr">
        <is>
          <t>•</t>
        </is>
      </c>
      <c r="B23" s="38" t="inlineStr">
        <is>
          <t>Sheets are protected without a password to keep formulas safe. To unprotect: Review → Unprotect Sheet.</t>
        </is>
      </c>
    </row>
    <row r="24" ht="20" customHeight="1">
      <c r="A24" s="37" t="inlineStr">
        <is>
          <t>•</t>
        </is>
      </c>
      <c r="B24" s="38" t="inlineStr">
        <is>
          <t>The data shown is a worked example. Clear it and type your own data in the yellow cells only.</t>
        </is>
      </c>
    </row>
    <row r="25" ht="20" customHeight="1">
      <c r="A25" s="37" t="inlineStr">
        <is>
          <t>•</t>
        </is>
      </c>
      <c r="B25" s="38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LVE</dc:title>
  <dcterms:created xmlns:dcterms="http://purl.org/dc/terms/" xmlns:xsi="http://www.w3.org/2001/XMLSchema-instance" xsi:type="dcterms:W3CDTF">2026-10-23T13:45:29Z</dcterms:created>
  <dcterms:modified xmlns:dcterms="http://purl.org/dc/terms/" xmlns:xsi="http://www.w3.org/2001/XMLSchema-instance" xsi:type="dcterms:W3CDTF">2026-10-23T13:45:29Z</dcterms:modified>
</cp:coreProperties>
</file>