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verter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00"/>
    <numFmt numFmtId="165" formatCode="0.####"/>
    <numFmt numFmtId="166" formatCode="#,##0.000"/>
    <numFmt numFmtId="167" formatCode="#,##0.#######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1F2A24"/>
      <sz val="10"/>
    </font>
    <font>
      <name val="Arial"/>
      <color rgb="001F4FB5"/>
      <sz val="10"/>
    </font>
    <font>
      <name val="Arial"/>
      <b val="1"/>
      <color rgb="00FFFFFF"/>
      <sz val="10"/>
    </font>
    <font>
      <name val="Arial"/>
      <color rgb="001F2A24"/>
      <sz val="10"/>
    </font>
    <font>
      <name val="Arial"/>
      <i val="1"/>
      <color rgb="005A665F"/>
      <sz val="9"/>
    </font>
    <font>
      <name val="Arial"/>
      <b val="1"/>
      <color rgb="00E8A317"/>
      <sz val="10"/>
    </font>
  </fonts>
  <fills count="8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D9EAD3"/>
      </patternFill>
    </fill>
    <fill>
      <patternFill patternType="solid">
        <fgColor rgb="00E8F1EA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/>
      <right/>
      <top style="thin">
        <color rgb="00C9CFC9"/>
      </top>
      <bottom/>
      <diagonal/>
    </border>
    <border>
      <left/>
      <right style="thin">
        <color rgb="00C9CFC9"/>
      </right>
      <top style="thin">
        <color rgb="00C9CFC9"/>
      </top>
      <bottom/>
      <diagonal/>
    </border>
    <border>
      <left/>
      <right style="thin">
        <color rgb="00C9CFC9"/>
      </right>
      <top style="thin">
        <color rgb="00C9CFC9"/>
      </top>
      <bottom style="thin">
        <color rgb="00C9CFC9"/>
      </bottom>
      <diagonal/>
    </border>
    <border>
      <left/>
      <right/>
      <top style="thin">
        <color rgb="00C9CFC9"/>
      </top>
      <bottom style="thin">
        <color rgb="00C9CFC9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4" fillId="0" borderId="1" applyAlignment="1" pivotButton="0" quotePrefix="0" xfId="0">
      <alignment horizontal="left" vertical="center" wrapText="1" readingOrder="1"/>
    </xf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0" fillId="0" borderId="4" applyProtection="1" pivotButton="0" quotePrefix="0" xfId="0">
      <protection locked="0" hidden="0"/>
    </xf>
    <xf numFmtId="164" fontId="4" fillId="6" borderId="1" applyAlignment="1" pivotButton="0" quotePrefix="0" xfId="0">
      <alignment horizontal="center" vertical="center" wrapText="1" readingOrder="1"/>
    </xf>
    <xf numFmtId="0" fontId="6" fillId="2" borderId="1" applyAlignment="1" pivotButton="0" quotePrefix="0" xfId="0">
      <alignment horizontal="center" vertical="center" wrapText="1" readingOrder="1"/>
    </xf>
    <xf numFmtId="164" fontId="7" fillId="7" borderId="1" applyAlignment="1" pivotButton="0" quotePrefix="0" xfId="0">
      <alignment horizontal="center" vertical="center" wrapText="1" readingOrder="1"/>
    </xf>
    <xf numFmtId="4" fontId="7" fillId="7" borderId="1" applyAlignment="1" pivotButton="0" quotePrefix="0" xfId="0">
      <alignment horizontal="center" vertical="center" wrapText="1" readingOrder="1"/>
    </xf>
    <xf numFmtId="1" fontId="4" fillId="7" borderId="1" applyAlignment="1" pivotButton="0" quotePrefix="0" xfId="0">
      <alignment horizontal="center" vertical="center" wrapText="1" readingOrder="1"/>
    </xf>
    <xf numFmtId="2" fontId="4" fillId="7" borderId="1" applyAlignment="1" pivotButton="0" quotePrefix="0" xfId="0">
      <alignment horizontal="center" vertical="center" wrapText="1" readingOrder="1"/>
    </xf>
    <xf numFmtId="0" fontId="4" fillId="6" borderId="1" applyAlignment="1" pivotButton="0" quotePrefix="0" xfId="0">
      <alignment horizontal="center" vertical="center" wrapText="1" readingOrder="1"/>
    </xf>
    <xf numFmtId="0" fontId="0" fillId="0" borderId="5" pivotButton="0" quotePrefix="0" xfId="0"/>
    <xf numFmtId="0" fontId="0" fillId="0" borderId="4" pivotButton="0" quotePrefix="0" xfId="0"/>
    <xf numFmtId="1" fontId="5" fillId="5" borderId="1" applyAlignment="1" applyProtection="1" pivotButton="0" quotePrefix="0" xfId="0">
      <alignment horizontal="center" vertical="center" wrapText="1" readingOrder="1"/>
      <protection locked="0" hidden="0"/>
    </xf>
    <xf numFmtId="4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165" fontId="5" fillId="5" borderId="1" applyAlignment="1" applyProtection="1" pivotButton="0" quotePrefix="0" xfId="0">
      <alignment horizontal="center" vertical="center" wrapText="1" readingOrder="1"/>
      <protection locked="0" hidden="0"/>
    </xf>
    <xf numFmtId="10" fontId="7" fillId="7" borderId="1" applyAlignment="1" pivotButton="0" quotePrefix="0" xfId="0">
      <alignment horizontal="center" vertical="center" wrapText="1" readingOrder="1"/>
    </xf>
    <xf numFmtId="166" fontId="7" fillId="7" borderId="1" applyAlignment="1" pivotButton="0" quotePrefix="0" xfId="0">
      <alignment horizontal="center" vertical="center" wrapText="1" readingOrder="1"/>
    </xf>
    <xf numFmtId="0" fontId="7" fillId="7" borderId="1" applyAlignment="1" pivotButton="0" quotePrefix="0" xfId="0">
      <alignment horizontal="center" vertical="center" wrapText="1" readingOrder="1"/>
    </xf>
    <xf numFmtId="0" fontId="4" fillId="6" borderId="1" applyAlignment="1" pivotButton="0" quotePrefix="0" xfId="0">
      <alignment horizontal="left" vertical="center" wrapText="1" readingOrder="1"/>
    </xf>
    <xf numFmtId="165" fontId="4" fillId="6" borderId="1" applyAlignment="1" pivotButton="0" quotePrefix="0" xfId="0">
      <alignment horizontal="center" vertical="center" wrapText="1" readingOrder="1"/>
    </xf>
    <xf numFmtId="10" fontId="4" fillId="6" borderId="1" applyAlignment="1" pivotButton="0" quotePrefix="0" xfId="0">
      <alignment horizontal="center" vertical="center" wrapText="1" readingOrder="1"/>
    </xf>
    <xf numFmtId="166" fontId="4" fillId="6" borderId="1" applyAlignment="1" pivotButton="0" quotePrefix="0" xfId="0">
      <alignment horizontal="center" vertical="center" wrapText="1" readingOrder="1"/>
    </xf>
    <xf numFmtId="0" fontId="7" fillId="6" borderId="1" applyAlignment="1" pivotButton="0" quotePrefix="0" xfId="0">
      <alignment horizontal="center" vertical="center" wrapText="1" readingOrder="1"/>
    </xf>
    <xf numFmtId="4" fontId="4" fillId="6" borderId="1" applyAlignment="1" pivotButton="0" quotePrefix="0" xfId="0">
      <alignment horizontal="center" vertical="center" wrapText="1" readingOrder="1"/>
    </xf>
    <xf numFmtId="0" fontId="0" fillId="0" borderId="1" pivotButton="0" quotePrefix="0" xfId="0"/>
    <xf numFmtId="0" fontId="8" fillId="0" borderId="0" applyAlignment="1" pivotButton="0" quotePrefix="0" xfId="0">
      <alignment horizontal="left" vertical="center" wrapText="1" readingOrder="1"/>
    </xf>
    <xf numFmtId="167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7" fillId="0" borderId="1" applyAlignment="1" pivotButton="0" quotePrefix="0" xfId="0">
      <alignment horizontal="left" vertical="center" wrapText="1" readingOrder="1"/>
    </xf>
    <xf numFmtId="0" fontId="6" fillId="2" borderId="1" applyAlignment="1" pivotButton="0" quotePrefix="0" xfId="0">
      <alignment horizontal="left" vertical="center" wrapText="1" readingOrder="1"/>
    </xf>
    <xf numFmtId="0" fontId="7" fillId="7" borderId="1" applyAlignment="1" pivotButton="0" quotePrefix="0" xfId="0">
      <alignment horizontal="left" vertical="center" wrapText="1" readingOrder="1"/>
    </xf>
    <xf numFmtId="0" fontId="7" fillId="2" borderId="1" applyAlignment="1" pivotButton="0" quotePrefix="0" xfId="0">
      <alignment horizontal="left" vertical="center" wrapText="1" readingOrder="1"/>
    </xf>
    <xf numFmtId="0" fontId="9" fillId="0" borderId="0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F63"/>
  <sheetViews>
    <sheetView showGridLines="0" rightToLeft="0" zoomScale="10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 ht="36" customHeight="1">
      <c r="A1" s="1" t="inlineStr">
        <is>
          <t>Land Area Converter and Share Division: Feddan, Qirat, Sahm and Dunum</t>
        </is>
      </c>
      <c r="B1" s="2" t="n"/>
      <c r="C1" s="2" t="n"/>
      <c r="D1" s="2" t="n"/>
      <c r="E1" s="2" t="n"/>
      <c r="F1" s="2" t="n"/>
    </row>
    <row r="2" ht="18" customHeight="1">
      <c r="A2" s="3" t="inlineStr">
        <is>
          <t>Convert any area to all Arab-region units, divide it between partners or heirs by their shares, and work out the value</t>
        </is>
      </c>
      <c r="B2" s="4" t="n"/>
      <c r="C2" s="4" t="n"/>
      <c r="D2" s="4" t="n"/>
      <c r="E2" s="4" t="n"/>
      <c r="F2" s="4" t="n"/>
    </row>
    <row r="3"/>
    <row r="4" ht="22" customHeight="1">
      <c r="A4" s="5" t="inlineStr">
        <is>
          <t>1) Area conversion</t>
        </is>
      </c>
      <c r="B4" s="6" t="n"/>
      <c r="C4" s="6" t="n"/>
      <c r="D4" s="6" t="n"/>
    </row>
    <row r="5">
      <c r="A5" s="7" t="inlineStr">
        <is>
          <t>Area</t>
        </is>
      </c>
      <c r="B5" s="8" t="n">
        <v>2.5</v>
      </c>
    </row>
    <row r="6">
      <c r="A6" s="7" t="inlineStr">
        <is>
          <t>Unit</t>
        </is>
      </c>
      <c r="B6" s="9" t="inlineStr">
        <is>
          <t>Egyptian feddan</t>
        </is>
      </c>
      <c r="C6" s="10" t="n"/>
    </row>
    <row r="7">
      <c r="A7" s="7" t="inlineStr">
        <is>
          <t>In square metres</t>
        </is>
      </c>
      <c r="B7" s="11">
        <f>IFERROR($B$5*INDEX($B$52:$B$63,MATCH($B$6,$A$52:$A$63,0)),0)</f>
        <v/>
      </c>
    </row>
    <row r="8"/>
    <row r="9" ht="22" customHeight="1">
      <c r="A9" s="12" t="inlineStr">
        <is>
          <t>Unit</t>
        </is>
      </c>
      <c r="B9" s="12" t="inlineStr">
        <is>
          <t>Area</t>
        </is>
      </c>
    </row>
    <row r="10">
      <c r="A10" s="7" t="inlineStr">
        <is>
          <t>Square metre (m²)</t>
        </is>
      </c>
      <c r="B10" s="13">
        <f>$B$7/INDEX($B$52:$B$63,1)</f>
        <v/>
      </c>
    </row>
    <row r="11">
      <c r="A11" s="7" t="inlineStr">
        <is>
          <t>Square kilometre (km²)</t>
        </is>
      </c>
      <c r="B11" s="13">
        <f>$B$7/INDEX($B$52:$B$63,2)</f>
        <v/>
      </c>
    </row>
    <row r="12">
      <c r="A12" s="7" t="inlineStr">
        <is>
          <t>Hectare</t>
        </is>
      </c>
      <c r="B12" s="13">
        <f>$B$7/INDEX($B$52:$B$63,3)</f>
        <v/>
      </c>
    </row>
    <row r="13">
      <c r="A13" s="7" t="inlineStr">
        <is>
          <t>Dunum (1000 m²)</t>
        </is>
      </c>
      <c r="B13" s="13">
        <f>$B$7/INDEX($B$52:$B$63,4)</f>
        <v/>
      </c>
    </row>
    <row r="14">
      <c r="A14" s="7" t="inlineStr">
        <is>
          <t>Iraqi dunum (2500 m²)</t>
        </is>
      </c>
      <c r="B14" s="13">
        <f>$B$7/INDEX($B$52:$B$63,5)</f>
        <v/>
      </c>
    </row>
    <row r="15">
      <c r="A15" s="7" t="inlineStr">
        <is>
          <t>Egyptian feddan</t>
        </is>
      </c>
      <c r="B15" s="13">
        <f>$B$7/INDEX($B$52:$B$63,6)</f>
        <v/>
      </c>
    </row>
    <row r="16">
      <c r="A16" s="7" t="inlineStr">
        <is>
          <t>Egyptian qirat</t>
        </is>
      </c>
      <c r="B16" s="13">
        <f>$B$7/INDEX($B$52:$B$63,7)</f>
        <v/>
      </c>
    </row>
    <row r="17">
      <c r="A17" s="7" t="inlineStr">
        <is>
          <t>Egyptian sahm</t>
        </is>
      </c>
      <c r="B17" s="13">
        <f>$B$7/INDEX($B$52:$B$63,8)</f>
        <v/>
      </c>
    </row>
    <row r="18">
      <c r="A18" s="7" t="inlineStr">
        <is>
          <t>Square qasab (3.55 m)²</t>
        </is>
      </c>
      <c r="B18" s="13">
        <f>$B$7/INDEX($B$52:$B$63,9)</f>
        <v/>
      </c>
    </row>
    <row r="19">
      <c r="A19" s="7" t="inlineStr">
        <is>
          <t>Acre</t>
        </is>
      </c>
      <c r="B19" s="13">
        <f>$B$7/INDEX($B$52:$B$63,10)</f>
        <v/>
      </c>
    </row>
    <row r="20">
      <c r="A20" s="7" t="inlineStr">
        <is>
          <t>Square foot</t>
        </is>
      </c>
      <c r="B20" s="13">
        <f>$B$7/INDEX($B$52:$B$63,11)</f>
        <v/>
      </c>
    </row>
    <row r="21">
      <c r="A21" s="7" t="inlineStr">
        <is>
          <t>Square yard</t>
        </is>
      </c>
      <c r="B21" s="13">
        <f>$B$7/INDEX($B$52:$B$63,12)</f>
        <v/>
      </c>
    </row>
    <row r="22"/>
    <row r="23" ht="22" customHeight="1">
      <c r="A23" s="5" t="inlineStr">
        <is>
          <t>2) Area in feddan, qirat and sahm</t>
        </is>
      </c>
      <c r="B23" s="6" t="n"/>
      <c r="C23" s="6" t="n"/>
      <c r="D23" s="6" t="n"/>
    </row>
    <row r="24">
      <c r="A24" s="7" t="inlineStr">
        <is>
          <t>Total sahm (rounded)</t>
        </is>
      </c>
      <c r="B24" s="14">
        <f>ROUND($B$7/(4200.833/576),2)</f>
        <v/>
      </c>
    </row>
    <row r="25">
      <c r="A25" s="7" t="inlineStr">
        <is>
          <t>Feddan</t>
        </is>
      </c>
      <c r="B25" s="15">
        <f>INT($B$24/576)</f>
        <v/>
      </c>
    </row>
    <row r="26">
      <c r="A26" s="7" t="inlineStr">
        <is>
          <t>Qirat</t>
        </is>
      </c>
      <c r="B26" s="15">
        <f>INT(MOD($B$24,576)/24)</f>
        <v/>
      </c>
    </row>
    <row r="27">
      <c r="A27" s="7" t="inlineStr">
        <is>
          <t>Sahm</t>
        </is>
      </c>
      <c r="B27" s="16">
        <f>MOD($B$24,24)</f>
        <v/>
      </c>
    </row>
    <row r="28">
      <c r="A28" s="7" t="inlineStr">
        <is>
          <t>Written form</t>
        </is>
      </c>
      <c r="B28" s="17">
        <f>$B$25&amp;" fed "&amp;$B$26&amp;" q "&amp;TEXT($B$27,"0.##")&amp;" s"</f>
        <v/>
      </c>
      <c r="C28" s="18" t="n"/>
      <c r="D28" s="19" t="n"/>
    </row>
    <row r="29"/>
    <row r="30" ht="22" customHeight="1">
      <c r="A30" s="5" t="inlineStr">
        <is>
          <t>3) Divide the land between partners or heirs</t>
        </is>
      </c>
      <c r="B30" s="6" t="n"/>
      <c r="C30" s="6" t="n"/>
      <c r="D30" s="6" t="n"/>
      <c r="E30" s="6" t="n"/>
      <c r="F30" s="6" t="n"/>
    </row>
    <row r="31">
      <c r="A31" s="7" t="inlineStr">
        <is>
          <t>Denominator (total shares, e.g. 24)</t>
        </is>
      </c>
      <c r="B31" s="20" t="n">
        <v>24</v>
      </c>
    </row>
    <row r="32">
      <c r="A32" s="7" t="inlineStr">
        <is>
          <t>Price per m² (optional)</t>
        </is>
      </c>
      <c r="B32" s="21" t="n">
        <v>1500</v>
      </c>
    </row>
    <row r="33" ht="30" customHeight="1">
      <c r="A33" s="12" t="inlineStr">
        <is>
          <t>Name</t>
        </is>
      </c>
      <c r="B33" s="12" t="inlineStr">
        <is>
          <t>Shares</t>
        </is>
      </c>
      <c r="C33" s="12" t="inlineStr">
        <is>
          <t>Percent</t>
        </is>
      </c>
      <c r="D33" s="12" t="inlineStr">
        <is>
          <t>Area m²</t>
        </is>
      </c>
      <c r="E33" s="12" t="inlineStr">
        <is>
          <t>Fed-Q-S</t>
        </is>
      </c>
      <c r="F33" s="12" t="inlineStr">
        <is>
          <t>Value</t>
        </is>
      </c>
    </row>
    <row r="34">
      <c r="A34" s="22" t="inlineStr">
        <is>
          <t>Wife</t>
        </is>
      </c>
      <c r="B34" s="23" t="n">
        <v>3</v>
      </c>
      <c r="C34" s="24">
        <f>IF(ISNUMBER(B34),B34/$B$31,"")</f>
        <v/>
      </c>
      <c r="D34" s="25">
        <f>IF(ISNUMBER(B34),$B$7*B34/$B$31,"")</f>
        <v/>
      </c>
      <c r="E34" s="26">
        <f>IF(ISNUMBER(B34),INT(ROUND(D34/(4200.833/576),2)/576)&amp;" - "&amp;INT(MOD(ROUND(D34/(4200.833/576),2),576)/24)&amp;" - "&amp;TEXT(MOD(ROUND(D34/(4200.833/576),2),24),"0.##"),"")</f>
        <v/>
      </c>
      <c r="F34" s="14">
        <f>IF(ISNUMBER(B34),D34*$B$32,"")</f>
        <v/>
      </c>
    </row>
    <row r="35">
      <c r="A35" s="22" t="inlineStr">
        <is>
          <t>Son 1</t>
        </is>
      </c>
      <c r="B35" s="23" t="n">
        <v>7</v>
      </c>
      <c r="C35" s="24">
        <f>IF(ISNUMBER(B35),B35/$B$31,"")</f>
        <v/>
      </c>
      <c r="D35" s="25">
        <f>IF(ISNUMBER(B35),$B$7*B35/$B$31,"")</f>
        <v/>
      </c>
      <c r="E35" s="26">
        <f>IF(ISNUMBER(B35),INT(ROUND(D35/(4200.833/576),2)/576)&amp;" - "&amp;INT(MOD(ROUND(D35/(4200.833/576),2),576)/24)&amp;" - "&amp;TEXT(MOD(ROUND(D35/(4200.833/576),2),24),"0.##"),"")</f>
        <v/>
      </c>
      <c r="F35" s="14">
        <f>IF(ISNUMBER(B35),D35*$B$32,"")</f>
        <v/>
      </c>
    </row>
    <row r="36">
      <c r="A36" s="22" t="inlineStr">
        <is>
          <t>Son 2</t>
        </is>
      </c>
      <c r="B36" s="23" t="n">
        <v>7</v>
      </c>
      <c r="C36" s="24">
        <f>IF(ISNUMBER(B36),B36/$B$31,"")</f>
        <v/>
      </c>
      <c r="D36" s="25">
        <f>IF(ISNUMBER(B36),$B$7*B36/$B$31,"")</f>
        <v/>
      </c>
      <c r="E36" s="26">
        <f>IF(ISNUMBER(B36),INT(ROUND(D36/(4200.833/576),2)/576)&amp;" - "&amp;INT(MOD(ROUND(D36/(4200.833/576),2),576)/24)&amp;" - "&amp;TEXT(MOD(ROUND(D36/(4200.833/576),2),24),"0.##"),"")</f>
        <v/>
      </c>
      <c r="F36" s="14">
        <f>IF(ISNUMBER(B36),D36*$B$32,"")</f>
        <v/>
      </c>
    </row>
    <row r="37">
      <c r="A37" s="22" t="inlineStr">
        <is>
          <t>Daughter</t>
        </is>
      </c>
      <c r="B37" s="23" t="n">
        <v>7</v>
      </c>
      <c r="C37" s="24">
        <f>IF(ISNUMBER(B37),B37/$B$31,"")</f>
        <v/>
      </c>
      <c r="D37" s="25">
        <f>IF(ISNUMBER(B37),$B$7*B37/$B$31,"")</f>
        <v/>
      </c>
      <c r="E37" s="26">
        <f>IF(ISNUMBER(B37),INT(ROUND(D37/(4200.833/576),2)/576)&amp;" - "&amp;INT(MOD(ROUND(D37/(4200.833/576),2),576)/24)&amp;" - "&amp;TEXT(MOD(ROUND(D37/(4200.833/576),2),24),"0.##"),"")</f>
        <v/>
      </c>
      <c r="F37" s="14">
        <f>IF(ISNUMBER(B37),D37*$B$32,"")</f>
        <v/>
      </c>
    </row>
    <row r="38">
      <c r="A38" s="22" t="n"/>
      <c r="B38" s="23" t="n"/>
      <c r="C38" s="24">
        <f>IF(ISNUMBER(B38),B38/$B$31,"")</f>
        <v/>
      </c>
      <c r="D38" s="25">
        <f>IF(ISNUMBER(B38),$B$7*B38/$B$31,"")</f>
        <v/>
      </c>
      <c r="E38" s="26">
        <f>IF(ISNUMBER(B38),INT(ROUND(D38/(4200.833/576),2)/576)&amp;" - "&amp;INT(MOD(ROUND(D38/(4200.833/576),2),576)/24)&amp;" - "&amp;TEXT(MOD(ROUND(D38/(4200.833/576),2),24),"0.##"),"")</f>
        <v/>
      </c>
      <c r="F38" s="14">
        <f>IF(ISNUMBER(B38),D38*$B$32,"")</f>
        <v/>
      </c>
    </row>
    <row r="39">
      <c r="A39" s="22" t="n"/>
      <c r="B39" s="23" t="n"/>
      <c r="C39" s="24">
        <f>IF(ISNUMBER(B39),B39/$B$31,"")</f>
        <v/>
      </c>
      <c r="D39" s="25">
        <f>IF(ISNUMBER(B39),$B$7*B39/$B$31,"")</f>
        <v/>
      </c>
      <c r="E39" s="26">
        <f>IF(ISNUMBER(B39),INT(ROUND(D39/(4200.833/576),2)/576)&amp;" - "&amp;INT(MOD(ROUND(D39/(4200.833/576),2),576)/24)&amp;" - "&amp;TEXT(MOD(ROUND(D39/(4200.833/576),2),24),"0.##"),"")</f>
        <v/>
      </c>
      <c r="F39" s="14">
        <f>IF(ISNUMBER(B39),D39*$B$32,"")</f>
        <v/>
      </c>
    </row>
    <row r="40">
      <c r="A40" s="22" t="n"/>
      <c r="B40" s="23" t="n"/>
      <c r="C40" s="24">
        <f>IF(ISNUMBER(B40),B40/$B$31,"")</f>
        <v/>
      </c>
      <c r="D40" s="25">
        <f>IF(ISNUMBER(B40),$B$7*B40/$B$31,"")</f>
        <v/>
      </c>
      <c r="E40" s="26">
        <f>IF(ISNUMBER(B40),INT(ROUND(D40/(4200.833/576),2)/576)&amp;" - "&amp;INT(MOD(ROUND(D40/(4200.833/576),2),576)/24)&amp;" - "&amp;TEXT(MOD(ROUND(D40/(4200.833/576),2),24),"0.##"),"")</f>
        <v/>
      </c>
      <c r="F40" s="14">
        <f>IF(ISNUMBER(B40),D40*$B$32,"")</f>
        <v/>
      </c>
    </row>
    <row r="41">
      <c r="A41" s="22" t="n"/>
      <c r="B41" s="23" t="n"/>
      <c r="C41" s="24">
        <f>IF(ISNUMBER(B41),B41/$B$31,"")</f>
        <v/>
      </c>
      <c r="D41" s="25">
        <f>IF(ISNUMBER(B41),$B$7*B41/$B$31,"")</f>
        <v/>
      </c>
      <c r="E41" s="26">
        <f>IF(ISNUMBER(B41),INT(ROUND(D41/(4200.833/576),2)/576)&amp;" - "&amp;INT(MOD(ROUND(D41/(4200.833/576),2),576)/24)&amp;" - "&amp;TEXT(MOD(ROUND(D41/(4200.833/576),2),24),"0.##"),"")</f>
        <v/>
      </c>
      <c r="F41" s="14">
        <f>IF(ISNUMBER(B41),D41*$B$32,"")</f>
        <v/>
      </c>
    </row>
    <row r="42">
      <c r="A42" s="22" t="n"/>
      <c r="B42" s="23" t="n"/>
      <c r="C42" s="24">
        <f>IF(ISNUMBER(B42),B42/$B$31,"")</f>
        <v/>
      </c>
      <c r="D42" s="25">
        <f>IF(ISNUMBER(B42),$B$7*B42/$B$31,"")</f>
        <v/>
      </c>
      <c r="E42" s="26">
        <f>IF(ISNUMBER(B42),INT(ROUND(D42/(4200.833/576),2)/576)&amp;" - "&amp;INT(MOD(ROUND(D42/(4200.833/576),2),576)/24)&amp;" - "&amp;TEXT(MOD(ROUND(D42/(4200.833/576),2),24),"0.##"),"")</f>
        <v/>
      </c>
      <c r="F42" s="14">
        <f>IF(ISNUMBER(B42),D42*$B$32,"")</f>
        <v/>
      </c>
    </row>
    <row r="43">
      <c r="A43" s="22" t="n"/>
      <c r="B43" s="23" t="n"/>
      <c r="C43" s="24">
        <f>IF(ISNUMBER(B43),B43/$B$31,"")</f>
        <v/>
      </c>
      <c r="D43" s="25">
        <f>IF(ISNUMBER(B43),$B$7*B43/$B$31,"")</f>
        <v/>
      </c>
      <c r="E43" s="26">
        <f>IF(ISNUMBER(B43),INT(ROUND(D43/(4200.833/576),2)/576)&amp;" - "&amp;INT(MOD(ROUND(D43/(4200.833/576),2),576)/24)&amp;" - "&amp;TEXT(MOD(ROUND(D43/(4200.833/576),2),24),"0.##"),"")</f>
        <v/>
      </c>
      <c r="F43" s="14">
        <f>IF(ISNUMBER(B43),D43*$B$32,"")</f>
        <v/>
      </c>
    </row>
    <row r="44">
      <c r="A44" s="27" t="inlineStr">
        <is>
          <t>Total</t>
        </is>
      </c>
      <c r="B44" s="28">
        <f>SUM(B34:B43)</f>
        <v/>
      </c>
      <c r="C44" s="29">
        <f>SUM(C34:C43)</f>
        <v/>
      </c>
      <c r="D44" s="30">
        <f>SUM(D34:D43)</f>
        <v/>
      </c>
      <c r="E44" s="31" t="inlineStr"/>
      <c r="F44" s="32">
        <f>SUM(F34:F43)</f>
        <v/>
      </c>
    </row>
    <row r="45">
      <c r="A45" s="7" t="inlineStr">
        <is>
          <t>Shares check</t>
        </is>
      </c>
      <c r="B45" s="26">
        <f>IF(ABS(B44-$B$31)&lt;0.000001,"Shares equal the denominator ✓",IF(B44&lt;$B$31,"Undistributed: "&amp;($B$31-B44),"Shares exceed the denominator ✗"))</f>
        <v/>
      </c>
      <c r="C45" s="33" t="n"/>
      <c r="D45" s="33" t="n"/>
    </row>
    <row r="46" ht="30" customHeight="1">
      <c r="A46" s="34" t="inlineStr">
        <is>
          <t>The shares in the example are illustrative only and not a legal ruling; get entitlements from a qualified authority, then enter the shares here.</t>
        </is>
      </c>
    </row>
    <row r="47"/>
    <row r="48"/>
    <row r="49"/>
    <row r="50" ht="22" customHeight="1">
      <c r="A50" s="5" t="inlineStr">
        <is>
          <t>Conversion table (m² per unit, edit if your local custom differs)</t>
        </is>
      </c>
      <c r="B50" s="6" t="n"/>
    </row>
    <row r="51" ht="22" customHeight="1">
      <c r="A51" s="12" t="inlineStr">
        <is>
          <t>Unit</t>
        </is>
      </c>
      <c r="B51" s="12" t="inlineStr">
        <is>
          <t>m² per unit</t>
        </is>
      </c>
    </row>
    <row r="52">
      <c r="A52" s="22" t="inlineStr">
        <is>
          <t>Square metre (m²)</t>
        </is>
      </c>
      <c r="B52" s="35" t="n">
        <v>1</v>
      </c>
    </row>
    <row r="53">
      <c r="A53" s="22" t="inlineStr">
        <is>
          <t>Square kilometre (km²)</t>
        </is>
      </c>
      <c r="B53" s="35" t="n">
        <v>1000000</v>
      </c>
    </row>
    <row r="54">
      <c r="A54" s="22" t="inlineStr">
        <is>
          <t>Hectare</t>
        </is>
      </c>
      <c r="B54" s="35" t="n">
        <v>10000</v>
      </c>
    </row>
    <row r="55">
      <c r="A55" s="22" t="inlineStr">
        <is>
          <t>Dunum (1000 m²)</t>
        </is>
      </c>
      <c r="B55" s="35" t="n">
        <v>1000</v>
      </c>
    </row>
    <row r="56">
      <c r="A56" s="22" t="inlineStr">
        <is>
          <t>Iraqi dunum (2500 m²)</t>
        </is>
      </c>
      <c r="B56" s="35" t="n">
        <v>2500</v>
      </c>
    </row>
    <row r="57">
      <c r="A57" s="22" t="inlineStr">
        <is>
          <t>Egyptian feddan</t>
        </is>
      </c>
      <c r="B57" s="35" t="n">
        <v>4200.833</v>
      </c>
    </row>
    <row r="58">
      <c r="A58" s="22" t="inlineStr">
        <is>
          <t>Egyptian qirat</t>
        </is>
      </c>
      <c r="B58" s="35" t="n">
        <v>175.0347083333333</v>
      </c>
    </row>
    <row r="59">
      <c r="A59" s="22" t="inlineStr">
        <is>
          <t>Egyptian sahm</t>
        </is>
      </c>
      <c r="B59" s="35" t="n">
        <v>7.293112847222222</v>
      </c>
    </row>
    <row r="60">
      <c r="A60" s="22" t="inlineStr">
        <is>
          <t>Square qasab (3.55 m)²</t>
        </is>
      </c>
      <c r="B60" s="35" t="n">
        <v>12.6025</v>
      </c>
    </row>
    <row r="61">
      <c r="A61" s="22" t="inlineStr">
        <is>
          <t>Acre</t>
        </is>
      </c>
      <c r="B61" s="35" t="n">
        <v>4046.8564224</v>
      </c>
    </row>
    <row r="62">
      <c r="A62" s="22" t="inlineStr">
        <is>
          <t>Square foot</t>
        </is>
      </c>
      <c r="B62" s="35" t="n">
        <v>0.09290304000000001</v>
      </c>
    </row>
    <row r="63">
      <c r="A63" s="22" t="inlineStr">
        <is>
          <t>Square yard</t>
        </is>
      </c>
      <c r="B63" s="35" t="n">
        <v>0.83612736</v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0">
    <mergeCell ref="A2:F2"/>
    <mergeCell ref="B6:C6"/>
    <mergeCell ref="A23:D23"/>
    <mergeCell ref="B28:D28"/>
    <mergeCell ref="A46:F46"/>
    <mergeCell ref="B45:D45"/>
    <mergeCell ref="A4:D4"/>
    <mergeCell ref="A1:F1"/>
    <mergeCell ref="A30:F30"/>
    <mergeCell ref="A50:B50"/>
  </mergeCells>
  <dataValidations count="5">
    <dataValidation sqref="B6" showDropDown="0" showInputMessage="0" showErrorMessage="1" allowBlank="1" errorTitle="Sheetaky" error="Pick a value from the list" type="list">
      <formula1>=$A$52:$A$63</formula1>
    </dataValidation>
    <dataValidation sqref="B5" showDropDown="0" showInputMessage="0" showErrorMessage="1" allowBlank="1" errorTitle="Sheetaky" error="Enter a number between 0 and 1000000000000000.0" type="decimal" operator="between">
      <formula1>0</formula1>
      <formula2>1000000000000000.0</formula2>
    </dataValidation>
    <dataValidation sqref="B31" showDropDown="0" showInputMessage="0" showErrorMessage="1" allowBlank="1" errorTitle="Sheetaky" error="Enter a number between 1 and 100000" type="whole" operator="between">
      <formula1>1</formula1>
      <formula2>100000</formula2>
    </dataValidation>
    <dataValidation sqref="B32" showDropDown="0" showInputMessage="0" showErrorMessage="1" allowBlank="1" errorTitle="Sheetaky" error="Enter a number between 0 and 1000000000000.0" type="decimal" operator="between">
      <formula1>0</formula1>
      <formula2>1000000000000.0</formula2>
    </dataValidation>
    <dataValidation sqref="B34:B43" showDropDown="0" showInputMessage="0" showErrorMessage="1" allowBlank="1" errorTitle="Sheetaky" error="Enter a number between 0 and 1000000000.0" type="decimal" operator="between">
      <formula1>0</formula1>
      <formula2>1000000000.0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3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Land Area Converter and Share Division: Feddan, Qirat, Sahm and Dunum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3"/>
    <row r="4" ht="22" customHeight="1">
      <c r="A4" s="5" t="inlineStr">
        <is>
          <t>What is this sheet?</t>
        </is>
      </c>
      <c r="B4" s="6" t="n"/>
    </row>
    <row r="5" ht="45" customHeight="1">
      <c r="A5" s="36" t="inlineStr">
        <is>
          <t>An area converter that knows the units of the Arab region: metre, hectare, dunum, the Egyptian feddan with its qirat and sahm, the acre and others. It divides a land area between partners or heirs by shares and works out each share’s area and value.</t>
        </is>
      </c>
    </row>
    <row r="6"/>
    <row r="7" ht="22" customHeight="1">
      <c r="A7" s="5" t="inlineStr">
        <is>
          <t>Steps</t>
        </is>
      </c>
      <c r="B7" s="6" t="n"/>
    </row>
    <row r="8" ht="20" customHeight="1">
      <c r="A8" s="37" t="n">
        <v>1</v>
      </c>
      <c r="B8" s="36" t="inlineStr">
        <is>
          <t>Enter the area and choose its unit to see it in every other unit.</t>
        </is>
      </c>
    </row>
    <row r="9" ht="20" customHeight="1">
      <c r="A9" s="37" t="n">
        <v>2</v>
      </c>
      <c r="B9" s="36" t="inlineStr">
        <is>
          <t>In section 2 read the area as feddan, qirat and sahm.</t>
        </is>
      </c>
    </row>
    <row r="10" ht="30" customHeight="1">
      <c r="A10" s="37" t="n">
        <v>3</v>
      </c>
      <c r="B10" s="36" t="inlineStr">
        <is>
          <t>To divide: enter the denominator (such as 24), each partner’s shares and the price per m², to see each share’s area and value.</t>
        </is>
      </c>
    </row>
    <row r="11" ht="20" customHeight="1">
      <c r="A11" s="37" t="n">
        <v>4</v>
      </c>
      <c r="B11" s="36" t="inlineStr">
        <is>
          <t>If your local custom differs on a unit, edit it in the conversion table at the bottom.</t>
        </is>
      </c>
    </row>
    <row r="12"/>
    <row r="13" ht="22" customHeight="1">
      <c r="A13" s="5" t="inlineStr">
        <is>
          <t>Color legend</t>
        </is>
      </c>
      <c r="B13" s="6" t="n"/>
    </row>
    <row r="14">
      <c r="A14" s="22" t="inlineStr"/>
      <c r="B14" s="36" t="inlineStr">
        <is>
          <t>Input cell: type or choose your value here (blue text on yellow).</t>
        </is>
      </c>
    </row>
    <row r="15">
      <c r="A15" s="38" t="inlineStr"/>
      <c r="B15" s="36" t="inlineStr">
        <is>
          <t>Calculated cell: automatic formula, protected from accidental edits.</t>
        </is>
      </c>
    </row>
    <row r="16">
      <c r="A16" s="39" t="inlineStr"/>
      <c r="B16" s="36" t="inlineStr">
        <is>
          <t>Table and section headers.</t>
        </is>
      </c>
    </row>
    <row r="17"/>
    <row r="18" ht="22" customHeight="1">
      <c r="A18" s="5" t="inlineStr">
        <is>
          <t>Important notes</t>
        </is>
      </c>
      <c r="B18" s="6" t="n"/>
    </row>
    <row r="19" ht="30" customHeight="1">
      <c r="A19" s="40" t="inlineStr">
        <is>
          <t>•</t>
        </is>
      </c>
      <c r="B19" s="41" t="inlineStr">
        <is>
          <t>The Egyptian feddan = 4200.833 m² = 24 qirat = 576 sahm. The dunum is 1000 m² in Jordan and Palestine, and 2500 m² in Iraq.</t>
        </is>
      </c>
    </row>
    <row r="20" ht="20" customHeight="1">
      <c r="A20" s="40" t="inlineStr">
        <is>
          <t>•</t>
        </is>
      </c>
      <c r="B20" s="41" t="inlineStr">
        <is>
          <t>The sheet is a calculation tool and does not replace the title deed or a licensed survey.</t>
        </is>
      </c>
    </row>
    <row r="21" ht="30" customHeight="1">
      <c r="A21" s="40" t="inlineStr">
        <is>
          <t>•</t>
        </is>
      </c>
      <c r="B21" s="41" t="inlineStr">
        <is>
          <t>Sheets are protected without a password to keep formulas safe. To unprotect: Review → Unprotect Sheet.</t>
        </is>
      </c>
    </row>
    <row r="22" ht="20" customHeight="1">
      <c r="A22" s="40" t="inlineStr">
        <is>
          <t>•</t>
        </is>
      </c>
      <c r="B22" s="41" t="inlineStr">
        <is>
          <t>The data shown is a worked example. Clear it and type your own data in the yellow cells only.</t>
        </is>
      </c>
    </row>
    <row r="23" ht="20" customHeight="1">
      <c r="A23" s="40" t="inlineStr">
        <is>
          <t>•</t>
        </is>
      </c>
      <c r="B23" s="41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LND</dc:title>
  <dcterms:created xmlns:dcterms="http://purl.org/dc/terms/" xmlns:xsi="http://www.w3.org/2001/XMLSchema-instance" xsi:type="dcterms:W3CDTF">2026-10-23T01:06:18Z</dcterms:created>
  <dcterms:modified xmlns:dcterms="http://purl.org/dc/terms/" xmlns:xsi="http://www.w3.org/2001/XMLSchema-instance" xsi:type="dcterms:W3CDTF">2026-10-23T01:06:18Z</dcterms:modified>
</cp:coreProperties>
</file>