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ypsum Ceiling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30712"/>
      <sz val="11"/>
    </font>
    <font>
      <name val="Segoe UI"/>
      <b val="1"/>
      <color rgb="00111827"/>
      <sz val="10"/>
    </font>
    <font>
      <name val="Segoe UI"/>
      <color rgb="001F4FB5"/>
      <sz val="10"/>
    </font>
    <font>
      <name val="Segoe UI"/>
      <color rgb="006B7280"/>
      <sz val="9"/>
    </font>
    <font>
      <name val="Segoe UI"/>
      <b val="1"/>
      <color rgb="00FFFFFF"/>
      <sz val="10"/>
    </font>
    <font>
      <name val="Segoe UI"/>
      <color rgb="00111827"/>
      <sz val="10"/>
    </font>
    <font>
      <name val="Segoe UI"/>
      <b val="1"/>
      <color rgb="00FB7185"/>
      <sz val="10"/>
    </font>
  </fonts>
  <fills count="7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030712"/>
      </patternFill>
    </fill>
    <fill>
      <patternFill patternType="solid">
        <fgColor rgb="00E5E7EB"/>
      </patternFill>
    </fill>
    <fill>
      <patternFill patternType="solid">
        <fgColor rgb="00FFE4E6"/>
      </patternFill>
    </fill>
    <fill>
      <patternFill patternType="solid">
        <fgColor rgb="00D1D5D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7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64" fontId="8" fillId="4" borderId="1" applyAlignment="1" pivotButton="0" quotePrefix="0" xfId="0">
      <alignment horizontal="center" vertical="center" wrapText="1" readingOrder="1"/>
    </xf>
    <xf numFmtId="1" fontId="8" fillId="4" borderId="1" applyAlignment="1" pivotButton="0" quotePrefix="0" xfId="0">
      <alignment horizontal="center" vertical="center" wrapText="1" readingOrder="1"/>
    </xf>
    <xf numFmtId="3" fontId="8" fillId="4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left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3" fontId="4" fillId="6" borderId="1" applyAlignment="1" pivotButton="0" quotePrefix="0" xfId="0">
      <alignment horizontal="center" vertical="center" wrapText="1" readingOrder="1"/>
    </xf>
    <xf numFmtId="165" fontId="8" fillId="4" borderId="1" applyAlignment="1" pivotButton="0" quotePrefix="0" xfId="0">
      <alignment horizontal="center" vertical="center" wrapText="1" readingOrder="1"/>
    </xf>
    <xf numFmtId="3" fontId="4" fillId="4" borderId="1" applyAlignment="1" pivotButton="0" quotePrefix="0" xfId="0">
      <alignment horizontal="center" vertical="center" wrapText="1" readingOrder="1"/>
    </xf>
    <xf numFmtId="165" fontId="4" fillId="4" borderId="1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4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Boards per room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11827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'Gypsum Ceilings'!$A$18:$A$24</f>
            </numRef>
          </cat>
          <val>
            <numRef>
              <f>'Gypsum Ceilings'!$I$18:$I$24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O37"/>
  <sheetViews>
    <sheetView showGridLines="0" rightToLeft="0" zoomScale="100" workbookViewId="0">
      <pane xSplit="1" ySplit="17" topLeftCell="B1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9" customWidth="1" min="5" max="5"/>
    <col width="8" customWidth="1" min="6" max="6"/>
    <col width="10" customWidth="1" min="7" max="7"/>
    <col width="10" customWidth="1" min="8" max="8"/>
    <col width="9" customWidth="1" min="9" max="9"/>
    <col width="10" customWidth="1" min="10" max="10"/>
    <col width="10" customWidth="1" min="11" max="11"/>
    <col width="9" customWidth="1" min="12" max="12"/>
    <col width="10" customWidth="1" min="13" max="13"/>
    <col width="10" customWidth="1" min="14" max="14"/>
    <col width="11" customWidth="1" min="15" max="15"/>
  </cols>
  <sheetData>
    <row r="1" ht="36" customHeight="1">
      <c r="A1" s="1" t="inlineStr">
        <is>
          <t>Gypsum Ceiling Takeoff: Boards, Channels, Hangers, Compound and Cost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Enter each room, bulkhead length and depth and layers; get every suspended-ceiling component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22" customHeight="1">
      <c r="A4" s="5" t="inlineStr">
        <is>
          <t>Settings</t>
        </is>
      </c>
      <c r="B4" s="6" t="n"/>
      <c r="C4" s="6" t="n"/>
      <c r="E4" s="5" t="inlineStr">
        <is>
          <t>Prices (SAR)</t>
        </is>
      </c>
      <c r="F4" s="6" t="n"/>
      <c r="G4" s="6" t="n"/>
      <c r="H4" s="6" t="n"/>
    </row>
    <row r="5">
      <c r="A5" s="7" t="inlineStr">
        <is>
          <t>Board length (m)</t>
        </is>
      </c>
      <c r="B5" s="8" t="n">
        <v>2.4</v>
      </c>
      <c r="C5" s="9" t="inlineStr">
        <is>
          <t>m</t>
        </is>
      </c>
      <c r="E5" s="10" t="inlineStr">
        <is>
          <t>Board (each)</t>
        </is>
      </c>
      <c r="H5" s="8" t="n">
        <v>26</v>
      </c>
    </row>
    <row r="6">
      <c r="A6" s="7" t="inlineStr">
        <is>
          <t>Board width (m)</t>
        </is>
      </c>
      <c r="B6" s="8" t="n">
        <v>1.2</v>
      </c>
      <c r="C6" s="9" t="inlineStr">
        <is>
          <t>m</t>
        </is>
      </c>
      <c r="E6" s="10" t="inlineStr">
        <is>
          <t>Main channel (per m)</t>
        </is>
      </c>
      <c r="H6" s="8" t="n">
        <v>3.2</v>
      </c>
    </row>
    <row r="7">
      <c r="A7" s="7" t="inlineStr">
        <is>
          <t>Board waste</t>
        </is>
      </c>
      <c r="B7" s="11" t="n">
        <v>0.1</v>
      </c>
      <c r="E7" s="10" t="inlineStr">
        <is>
          <t>Cross channel (per m)</t>
        </is>
      </c>
      <c r="H7" s="8" t="n">
        <v>2.6</v>
      </c>
    </row>
    <row r="8">
      <c r="A8" s="7" t="inlineStr">
        <is>
          <t>Main channel spacing (m)</t>
        </is>
      </c>
      <c r="B8" s="8" t="n">
        <v>1.2</v>
      </c>
      <c r="C8" s="9" t="inlineStr">
        <is>
          <t>m</t>
        </is>
      </c>
      <c r="E8" s="10" t="inlineStr">
        <is>
          <t>Wall angle (per m)</t>
        </is>
      </c>
      <c r="H8" s="8" t="n">
        <v>2</v>
      </c>
    </row>
    <row r="9">
      <c r="A9" s="7" t="inlineStr">
        <is>
          <t>Cross channel spacing (m)</t>
        </is>
      </c>
      <c r="B9" s="8" t="n">
        <v>0.6</v>
      </c>
      <c r="C9" s="9" t="inlineStr">
        <is>
          <t>m</t>
        </is>
      </c>
      <c r="E9" s="10" t="inlineStr">
        <is>
          <t>Hanger (each)</t>
        </is>
      </c>
      <c r="H9" s="8" t="n">
        <v>1</v>
      </c>
    </row>
    <row r="10">
      <c r="A10" s="7" t="inlineStr">
        <is>
          <t>Hanger spacing (m)</t>
        </is>
      </c>
      <c r="B10" s="8" t="n">
        <v>1.2</v>
      </c>
      <c r="C10" s="9" t="inlineStr">
        <is>
          <t>m</t>
        </is>
      </c>
      <c r="E10" s="10" t="inlineStr">
        <is>
          <t>Screws (per 1000)</t>
        </is>
      </c>
      <c r="H10" s="8" t="n">
        <v>22</v>
      </c>
    </row>
    <row r="11">
      <c r="A11" s="7" t="inlineStr">
        <is>
          <t>Channel length (m)</t>
        </is>
      </c>
      <c r="B11" s="12" t="n">
        <v>3.6</v>
      </c>
      <c r="C11" s="9" t="inlineStr">
        <is>
          <t>m</t>
        </is>
      </c>
      <c r="E11" s="10" t="inlineStr">
        <is>
          <t>Compound (per kg)</t>
        </is>
      </c>
      <c r="H11" s="8" t="n">
        <v>2.5</v>
      </c>
    </row>
    <row r="12">
      <c r="A12" s="7" t="inlineStr">
        <is>
          <t>Screws per board m²</t>
        </is>
      </c>
      <c r="B12" s="13" t="n">
        <v>25</v>
      </c>
      <c r="E12" s="10" t="inlineStr">
        <is>
          <t>Labour (per m²)</t>
        </is>
      </c>
      <c r="H12" s="8" t="n">
        <v>30</v>
      </c>
    </row>
    <row r="13">
      <c r="A13" s="7" t="inlineStr">
        <is>
          <t>Compound per board m² (kg)</t>
        </is>
      </c>
      <c r="B13" s="8" t="n">
        <v>0.5</v>
      </c>
      <c r="C13" s="9" t="inlineStr">
        <is>
          <t>kg</t>
        </is>
      </c>
    </row>
    <row r="16" ht="22" customHeight="1">
      <c r="A16" s="5" t="inlineStr">
        <is>
          <t>Room schedule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 ht="44" customHeight="1">
      <c r="A17" s="14" t="inlineStr">
        <is>
          <t>Room</t>
        </is>
      </c>
      <c r="B17" s="14" t="inlineStr">
        <is>
          <t>L (m)</t>
        </is>
      </c>
      <c r="C17" s="14" t="inlineStr">
        <is>
          <t>W (m)</t>
        </is>
      </c>
      <c r="D17" s="14" t="inlineStr">
        <is>
          <t>Bulkhead length (m)</t>
        </is>
      </c>
      <c r="E17" s="14" t="inlineStr">
        <is>
          <t>Drop (m)</t>
        </is>
      </c>
      <c r="F17" s="14" t="inlineStr">
        <is>
          <t>Layers</t>
        </is>
      </c>
      <c r="G17" s="14" t="inlineStr">
        <is>
          <t>Ceiling m²</t>
        </is>
      </c>
      <c r="H17" s="14" t="inlineStr">
        <is>
          <t>Board m²</t>
        </is>
      </c>
      <c r="I17" s="14" t="inlineStr">
        <is>
          <t>Boards</t>
        </is>
      </c>
      <c r="J17" s="14" t="inlineStr">
        <is>
          <t>Main (m)</t>
        </is>
      </c>
      <c r="K17" s="14" t="inlineStr">
        <is>
          <t>Cross (m)</t>
        </is>
      </c>
      <c r="L17" s="14" t="inlineStr">
        <is>
          <t>Angle (m)</t>
        </is>
      </c>
      <c r="M17" s="14" t="inlineStr">
        <is>
          <t>Hangers</t>
        </is>
      </c>
      <c r="N17" s="14" t="inlineStr">
        <is>
          <t>Screws</t>
        </is>
      </c>
      <c r="O17" s="14" t="inlineStr">
        <is>
          <t>Cost</t>
        </is>
      </c>
    </row>
    <row r="18">
      <c r="A18" s="15" t="inlineStr">
        <is>
          <t>Living room</t>
        </is>
      </c>
      <c r="B18" s="8" t="n">
        <v>6</v>
      </c>
      <c r="C18" s="8" t="n">
        <v>4.5</v>
      </c>
      <c r="D18" s="8" t="n">
        <v>12</v>
      </c>
      <c r="E18" s="8" t="n">
        <v>0.25</v>
      </c>
      <c r="F18" s="13" t="n">
        <v>1</v>
      </c>
      <c r="G18" s="16">
        <f>IF(AND(N(B18)&gt;0,N(C18)&gt;0),B18*C18,"")</f>
        <v/>
      </c>
      <c r="H18" s="16">
        <f>IF(AND(N(B18)&gt;0,N(C18)&gt;0),(G18+N(D18)*N(E18))*MAX(1,N(F18))*(1+$B$7),"")</f>
        <v/>
      </c>
      <c r="I18" s="17">
        <f>IF(AND(N(B18)&gt;0,N(C18)&gt;0),ROUNDUP(H18/($B$5*$B$6),0),"")</f>
        <v/>
      </c>
      <c r="J18" s="16">
        <f>IF(AND(N(B18)&gt;0,N(C18)&gt;0),G18/$B$8,"")</f>
        <v/>
      </c>
      <c r="K18" s="16">
        <f>IF(AND(N(B18)&gt;0,N(C18)&gt;0),G18/$B$9,"")</f>
        <v/>
      </c>
      <c r="L18" s="16">
        <f>IF(AND(N(B18)&gt;0,N(C18)&gt;0),2*(B18+C18),"")</f>
        <v/>
      </c>
      <c r="M18" s="17">
        <f>IF(AND(N(B18)&gt;0,N(C18)&gt;0),ROUNDUP(J18/$B$10,0),"")</f>
        <v/>
      </c>
      <c r="N18" s="18">
        <f>IF(AND(N(B18)&gt;0,N(C18)&gt;0),ROUNDUP(H18*$B$12,0),"")</f>
        <v/>
      </c>
      <c r="O18" s="18">
        <f>IF(AND(N(B18)&gt;0,N(C18)&gt;0),I18*$H$5+J18*$H$6+K18*$H$7+L18*$H$8+M18*$H$9+N18/1000*$H$10+H18*$B$13*$H$11+G18*$H$12,"")</f>
        <v/>
      </c>
    </row>
    <row r="19">
      <c r="A19" s="15" t="inlineStr">
        <is>
          <t>Majlis</t>
        </is>
      </c>
      <c r="B19" s="8" t="n">
        <v>7</v>
      </c>
      <c r="C19" s="8" t="n">
        <v>5</v>
      </c>
      <c r="D19" s="8" t="n">
        <v>24</v>
      </c>
      <c r="E19" s="8" t="n">
        <v>0.3</v>
      </c>
      <c r="F19" s="13" t="n">
        <v>2</v>
      </c>
      <c r="G19" s="16">
        <f>IF(AND(N(B19)&gt;0,N(C19)&gt;0),B19*C19,"")</f>
        <v/>
      </c>
      <c r="H19" s="16">
        <f>IF(AND(N(B19)&gt;0,N(C19)&gt;0),(G19+N(D19)*N(E19))*MAX(1,N(F19))*(1+$B$7),"")</f>
        <v/>
      </c>
      <c r="I19" s="17">
        <f>IF(AND(N(B19)&gt;0,N(C19)&gt;0),ROUNDUP(H19/($B$5*$B$6),0),"")</f>
        <v/>
      </c>
      <c r="J19" s="16">
        <f>IF(AND(N(B19)&gt;0,N(C19)&gt;0),G19/$B$8,"")</f>
        <v/>
      </c>
      <c r="K19" s="16">
        <f>IF(AND(N(B19)&gt;0,N(C19)&gt;0),G19/$B$9,"")</f>
        <v/>
      </c>
      <c r="L19" s="16">
        <f>IF(AND(N(B19)&gt;0,N(C19)&gt;0),2*(B19+C19),"")</f>
        <v/>
      </c>
      <c r="M19" s="17">
        <f>IF(AND(N(B19)&gt;0,N(C19)&gt;0),ROUNDUP(J19/$B$10,0),"")</f>
        <v/>
      </c>
      <c r="N19" s="18">
        <f>IF(AND(N(B19)&gt;0,N(C19)&gt;0),ROUNDUP(H19*$B$12,0),"")</f>
        <v/>
      </c>
      <c r="O19" s="18">
        <f>IF(AND(N(B19)&gt;0,N(C19)&gt;0),I19*$H$5+J19*$H$6+K19*$H$7+L19*$H$8+M19*$H$9+N19/1000*$H$10+H19*$B$13*$H$11+G19*$H$12,"")</f>
        <v/>
      </c>
    </row>
    <row r="20">
      <c r="A20" s="15" t="inlineStr">
        <is>
          <t>Master bedroom</t>
        </is>
      </c>
      <c r="B20" s="8" t="n">
        <v>5</v>
      </c>
      <c r="C20" s="8" t="n">
        <v>4.5</v>
      </c>
      <c r="D20" s="8" t="n">
        <v>0</v>
      </c>
      <c r="E20" s="8" t="n">
        <v>0</v>
      </c>
      <c r="F20" s="13" t="n">
        <v>1</v>
      </c>
      <c r="G20" s="16">
        <f>IF(AND(N(B20)&gt;0,N(C20)&gt;0),B20*C20,"")</f>
        <v/>
      </c>
      <c r="H20" s="16">
        <f>IF(AND(N(B20)&gt;0,N(C20)&gt;0),(G20+N(D20)*N(E20))*MAX(1,N(F20))*(1+$B$7),"")</f>
        <v/>
      </c>
      <c r="I20" s="17">
        <f>IF(AND(N(B20)&gt;0,N(C20)&gt;0),ROUNDUP(H20/($B$5*$B$6),0),"")</f>
        <v/>
      </c>
      <c r="J20" s="16">
        <f>IF(AND(N(B20)&gt;0,N(C20)&gt;0),G20/$B$8,"")</f>
        <v/>
      </c>
      <c r="K20" s="16">
        <f>IF(AND(N(B20)&gt;0,N(C20)&gt;0),G20/$B$9,"")</f>
        <v/>
      </c>
      <c r="L20" s="16">
        <f>IF(AND(N(B20)&gt;0,N(C20)&gt;0),2*(B20+C20),"")</f>
        <v/>
      </c>
      <c r="M20" s="17">
        <f>IF(AND(N(B20)&gt;0,N(C20)&gt;0),ROUNDUP(J20/$B$10,0),"")</f>
        <v/>
      </c>
      <c r="N20" s="18">
        <f>IF(AND(N(B20)&gt;0,N(C20)&gt;0),ROUNDUP(H20*$B$12,0),"")</f>
        <v/>
      </c>
      <c r="O20" s="18">
        <f>IF(AND(N(B20)&gt;0,N(C20)&gt;0),I20*$H$5+J20*$H$6+K20*$H$7+L20*$H$8+M20*$H$9+N20/1000*$H$10+H20*$B$13*$H$11+G20*$H$12,"")</f>
        <v/>
      </c>
    </row>
    <row r="21">
      <c r="A21" s="15" t="inlineStr">
        <is>
          <t>Bedroom 2</t>
        </is>
      </c>
      <c r="B21" s="8" t="n">
        <v>4</v>
      </c>
      <c r="C21" s="8" t="n">
        <v>3.5</v>
      </c>
      <c r="D21" s="8" t="n">
        <v>0</v>
      </c>
      <c r="E21" s="8" t="n">
        <v>0</v>
      </c>
      <c r="F21" s="13" t="n">
        <v>1</v>
      </c>
      <c r="G21" s="16">
        <f>IF(AND(N(B21)&gt;0,N(C21)&gt;0),B21*C21,"")</f>
        <v/>
      </c>
      <c r="H21" s="16">
        <f>IF(AND(N(B21)&gt;0,N(C21)&gt;0),(G21+N(D21)*N(E21))*MAX(1,N(F21))*(1+$B$7),"")</f>
        <v/>
      </c>
      <c r="I21" s="17">
        <f>IF(AND(N(B21)&gt;0,N(C21)&gt;0),ROUNDUP(H21/($B$5*$B$6),0),"")</f>
        <v/>
      </c>
      <c r="J21" s="16">
        <f>IF(AND(N(B21)&gt;0,N(C21)&gt;0),G21/$B$8,"")</f>
        <v/>
      </c>
      <c r="K21" s="16">
        <f>IF(AND(N(B21)&gt;0,N(C21)&gt;0),G21/$B$9,"")</f>
        <v/>
      </c>
      <c r="L21" s="16">
        <f>IF(AND(N(B21)&gt;0,N(C21)&gt;0),2*(B21+C21),"")</f>
        <v/>
      </c>
      <c r="M21" s="17">
        <f>IF(AND(N(B21)&gt;0,N(C21)&gt;0),ROUNDUP(J21/$B$10,0),"")</f>
        <v/>
      </c>
      <c r="N21" s="18">
        <f>IF(AND(N(B21)&gt;0,N(C21)&gt;0),ROUNDUP(H21*$B$12,0),"")</f>
        <v/>
      </c>
      <c r="O21" s="18">
        <f>IF(AND(N(B21)&gt;0,N(C21)&gt;0),I21*$H$5+J21*$H$6+K21*$H$7+L21*$H$8+M21*$H$9+N21/1000*$H$10+H21*$B$13*$H$11+G21*$H$12,"")</f>
        <v/>
      </c>
    </row>
    <row r="22">
      <c r="A22" s="15" t="inlineStr">
        <is>
          <t>Bedroom 3</t>
        </is>
      </c>
      <c r="B22" s="8" t="n">
        <v>4</v>
      </c>
      <c r="C22" s="8" t="n">
        <v>3.5</v>
      </c>
      <c r="D22" s="8" t="n">
        <v>0</v>
      </c>
      <c r="E22" s="8" t="n">
        <v>0</v>
      </c>
      <c r="F22" s="13" t="n">
        <v>1</v>
      </c>
      <c r="G22" s="16">
        <f>IF(AND(N(B22)&gt;0,N(C22)&gt;0),B22*C22,"")</f>
        <v/>
      </c>
      <c r="H22" s="16">
        <f>IF(AND(N(B22)&gt;0,N(C22)&gt;0),(G22+N(D22)*N(E22))*MAX(1,N(F22))*(1+$B$7),"")</f>
        <v/>
      </c>
      <c r="I22" s="17">
        <f>IF(AND(N(B22)&gt;0,N(C22)&gt;0),ROUNDUP(H22/($B$5*$B$6),0),"")</f>
        <v/>
      </c>
      <c r="J22" s="16">
        <f>IF(AND(N(B22)&gt;0,N(C22)&gt;0),G22/$B$8,"")</f>
        <v/>
      </c>
      <c r="K22" s="16">
        <f>IF(AND(N(B22)&gt;0,N(C22)&gt;0),G22/$B$9,"")</f>
        <v/>
      </c>
      <c r="L22" s="16">
        <f>IF(AND(N(B22)&gt;0,N(C22)&gt;0),2*(B22+C22),"")</f>
        <v/>
      </c>
      <c r="M22" s="17">
        <f>IF(AND(N(B22)&gt;0,N(C22)&gt;0),ROUNDUP(J22/$B$10,0),"")</f>
        <v/>
      </c>
      <c r="N22" s="18">
        <f>IF(AND(N(B22)&gt;0,N(C22)&gt;0),ROUNDUP(H22*$B$12,0),"")</f>
        <v/>
      </c>
      <c r="O22" s="18">
        <f>IF(AND(N(B22)&gt;0,N(C22)&gt;0),I22*$H$5+J22*$H$6+K22*$H$7+L22*$H$8+M22*$H$9+N22/1000*$H$10+H22*$B$13*$H$11+G22*$H$12,"")</f>
        <v/>
      </c>
    </row>
    <row r="23">
      <c r="A23" s="15" t="inlineStr">
        <is>
          <t>Corridor</t>
        </is>
      </c>
      <c r="B23" s="8" t="n">
        <v>8</v>
      </c>
      <c r="C23" s="8" t="n">
        <v>1.5</v>
      </c>
      <c r="D23" s="8" t="n">
        <v>0</v>
      </c>
      <c r="E23" s="8" t="n">
        <v>0</v>
      </c>
      <c r="F23" s="13" t="n">
        <v>1</v>
      </c>
      <c r="G23" s="16">
        <f>IF(AND(N(B23)&gt;0,N(C23)&gt;0),B23*C23,"")</f>
        <v/>
      </c>
      <c r="H23" s="16">
        <f>IF(AND(N(B23)&gt;0,N(C23)&gt;0),(G23+N(D23)*N(E23))*MAX(1,N(F23))*(1+$B$7),"")</f>
        <v/>
      </c>
      <c r="I23" s="17">
        <f>IF(AND(N(B23)&gt;0,N(C23)&gt;0),ROUNDUP(H23/($B$5*$B$6),0),"")</f>
        <v/>
      </c>
      <c r="J23" s="16">
        <f>IF(AND(N(B23)&gt;0,N(C23)&gt;0),G23/$B$8,"")</f>
        <v/>
      </c>
      <c r="K23" s="16">
        <f>IF(AND(N(B23)&gt;0,N(C23)&gt;0),G23/$B$9,"")</f>
        <v/>
      </c>
      <c r="L23" s="16">
        <f>IF(AND(N(B23)&gt;0,N(C23)&gt;0),2*(B23+C23),"")</f>
        <v/>
      </c>
      <c r="M23" s="17">
        <f>IF(AND(N(B23)&gt;0,N(C23)&gt;0),ROUNDUP(J23/$B$10,0),"")</f>
        <v/>
      </c>
      <c r="N23" s="18">
        <f>IF(AND(N(B23)&gt;0,N(C23)&gt;0),ROUNDUP(H23*$B$12,0),"")</f>
        <v/>
      </c>
      <c r="O23" s="18">
        <f>IF(AND(N(B23)&gt;0,N(C23)&gt;0),I23*$H$5+J23*$H$6+K23*$H$7+L23*$H$8+M23*$H$9+N23/1000*$H$10+H23*$B$13*$H$11+G23*$H$12,"")</f>
        <v/>
      </c>
    </row>
    <row r="24">
      <c r="A24" s="15" t="inlineStr">
        <is>
          <t>Bathroom (moisture board)</t>
        </is>
      </c>
      <c r="B24" s="8" t="n">
        <v>2.5</v>
      </c>
      <c r="C24" s="8" t="n">
        <v>2</v>
      </c>
      <c r="D24" s="8" t="n">
        <v>0</v>
      </c>
      <c r="E24" s="8" t="n">
        <v>0</v>
      </c>
      <c r="F24" s="13" t="n">
        <v>1</v>
      </c>
      <c r="G24" s="16">
        <f>IF(AND(N(B24)&gt;0,N(C24)&gt;0),B24*C24,"")</f>
        <v/>
      </c>
      <c r="H24" s="16">
        <f>IF(AND(N(B24)&gt;0,N(C24)&gt;0),(G24+N(D24)*N(E24))*MAX(1,N(F24))*(1+$B$7),"")</f>
        <v/>
      </c>
      <c r="I24" s="17">
        <f>IF(AND(N(B24)&gt;0,N(C24)&gt;0),ROUNDUP(H24/($B$5*$B$6),0),"")</f>
        <v/>
      </c>
      <c r="J24" s="16">
        <f>IF(AND(N(B24)&gt;0,N(C24)&gt;0),G24/$B$8,"")</f>
        <v/>
      </c>
      <c r="K24" s="16">
        <f>IF(AND(N(B24)&gt;0,N(C24)&gt;0),G24/$B$9,"")</f>
        <v/>
      </c>
      <c r="L24" s="16">
        <f>IF(AND(N(B24)&gt;0,N(C24)&gt;0),2*(B24+C24),"")</f>
        <v/>
      </c>
      <c r="M24" s="17">
        <f>IF(AND(N(B24)&gt;0,N(C24)&gt;0),ROUNDUP(J24/$B$10,0),"")</f>
        <v/>
      </c>
      <c r="N24" s="18">
        <f>IF(AND(N(B24)&gt;0,N(C24)&gt;0),ROUNDUP(H24*$B$12,0),"")</f>
        <v/>
      </c>
      <c r="O24" s="18">
        <f>IF(AND(N(B24)&gt;0,N(C24)&gt;0),I24*$H$5+J24*$H$6+K24*$H$7+L24*$H$8+M24*$H$9+N24/1000*$H$10+H24*$B$13*$H$11+G24*$H$12,"")</f>
        <v/>
      </c>
    </row>
    <row r="25">
      <c r="A25" s="15" t="n"/>
      <c r="B25" s="8" t="n"/>
      <c r="C25" s="8" t="n"/>
      <c r="D25" s="8" t="n"/>
      <c r="E25" s="8" t="n"/>
      <c r="F25" s="13" t="n"/>
      <c r="G25" s="16">
        <f>IF(AND(N(B25)&gt;0,N(C25)&gt;0),B25*C25,"")</f>
        <v/>
      </c>
      <c r="H25" s="16">
        <f>IF(AND(N(B25)&gt;0,N(C25)&gt;0),(G25+N(D25)*N(E25))*MAX(1,N(F25))*(1+$B$7),"")</f>
        <v/>
      </c>
      <c r="I25" s="17">
        <f>IF(AND(N(B25)&gt;0,N(C25)&gt;0),ROUNDUP(H25/($B$5*$B$6),0),"")</f>
        <v/>
      </c>
      <c r="J25" s="16">
        <f>IF(AND(N(B25)&gt;0,N(C25)&gt;0),G25/$B$8,"")</f>
        <v/>
      </c>
      <c r="K25" s="16">
        <f>IF(AND(N(B25)&gt;0,N(C25)&gt;0),G25/$B$9,"")</f>
        <v/>
      </c>
      <c r="L25" s="16">
        <f>IF(AND(N(B25)&gt;0,N(C25)&gt;0),2*(B25+C25),"")</f>
        <v/>
      </c>
      <c r="M25" s="17">
        <f>IF(AND(N(B25)&gt;0,N(C25)&gt;0),ROUNDUP(J25/$B$10,0),"")</f>
        <v/>
      </c>
      <c r="N25" s="18">
        <f>IF(AND(N(B25)&gt;0,N(C25)&gt;0),ROUNDUP(H25*$B$12,0),"")</f>
        <v/>
      </c>
      <c r="O25" s="18">
        <f>IF(AND(N(B25)&gt;0,N(C25)&gt;0),I25*$H$5+J25*$H$6+K25*$H$7+L25*$H$8+M25*$H$9+N25/1000*$H$10+H25*$B$13*$H$11+G25*$H$12,"")</f>
        <v/>
      </c>
    </row>
    <row r="26">
      <c r="A26" s="15" t="n"/>
      <c r="B26" s="8" t="n"/>
      <c r="C26" s="8" t="n"/>
      <c r="D26" s="8" t="n"/>
      <c r="E26" s="8" t="n"/>
      <c r="F26" s="13" t="n"/>
      <c r="G26" s="16">
        <f>IF(AND(N(B26)&gt;0,N(C26)&gt;0),B26*C26,"")</f>
        <v/>
      </c>
      <c r="H26" s="16">
        <f>IF(AND(N(B26)&gt;0,N(C26)&gt;0),(G26+N(D26)*N(E26))*MAX(1,N(F26))*(1+$B$7),"")</f>
        <v/>
      </c>
      <c r="I26" s="17">
        <f>IF(AND(N(B26)&gt;0,N(C26)&gt;0),ROUNDUP(H26/($B$5*$B$6),0),"")</f>
        <v/>
      </c>
      <c r="J26" s="16">
        <f>IF(AND(N(B26)&gt;0,N(C26)&gt;0),G26/$B$8,"")</f>
        <v/>
      </c>
      <c r="K26" s="16">
        <f>IF(AND(N(B26)&gt;0,N(C26)&gt;0),G26/$B$9,"")</f>
        <v/>
      </c>
      <c r="L26" s="16">
        <f>IF(AND(N(B26)&gt;0,N(C26)&gt;0),2*(B26+C26),"")</f>
        <v/>
      </c>
      <c r="M26" s="17">
        <f>IF(AND(N(B26)&gt;0,N(C26)&gt;0),ROUNDUP(J26/$B$10,0),"")</f>
        <v/>
      </c>
      <c r="N26" s="18">
        <f>IF(AND(N(B26)&gt;0,N(C26)&gt;0),ROUNDUP(H26*$B$12,0),"")</f>
        <v/>
      </c>
      <c r="O26" s="18">
        <f>IF(AND(N(B26)&gt;0,N(C26)&gt;0),I26*$H$5+J26*$H$6+K26*$H$7+L26*$H$8+M26*$H$9+N26/1000*$H$10+H26*$B$13*$H$11+G26*$H$12,"")</f>
        <v/>
      </c>
    </row>
    <row r="27">
      <c r="A27" s="15" t="n"/>
      <c r="B27" s="8" t="n"/>
      <c r="C27" s="8" t="n"/>
      <c r="D27" s="8" t="n"/>
      <c r="E27" s="8" t="n"/>
      <c r="F27" s="13" t="n"/>
      <c r="G27" s="16">
        <f>IF(AND(N(B27)&gt;0,N(C27)&gt;0),B27*C27,"")</f>
        <v/>
      </c>
      <c r="H27" s="16">
        <f>IF(AND(N(B27)&gt;0,N(C27)&gt;0),(G27+N(D27)*N(E27))*MAX(1,N(F27))*(1+$B$7),"")</f>
        <v/>
      </c>
      <c r="I27" s="17">
        <f>IF(AND(N(B27)&gt;0,N(C27)&gt;0),ROUNDUP(H27/($B$5*$B$6),0),"")</f>
        <v/>
      </c>
      <c r="J27" s="16">
        <f>IF(AND(N(B27)&gt;0,N(C27)&gt;0),G27/$B$8,"")</f>
        <v/>
      </c>
      <c r="K27" s="16">
        <f>IF(AND(N(B27)&gt;0,N(C27)&gt;0),G27/$B$9,"")</f>
        <v/>
      </c>
      <c r="L27" s="16">
        <f>IF(AND(N(B27)&gt;0,N(C27)&gt;0),2*(B27+C27),"")</f>
        <v/>
      </c>
      <c r="M27" s="17">
        <f>IF(AND(N(B27)&gt;0,N(C27)&gt;0),ROUNDUP(J27/$B$10,0),"")</f>
        <v/>
      </c>
      <c r="N27" s="18">
        <f>IF(AND(N(B27)&gt;0,N(C27)&gt;0),ROUNDUP(H27*$B$12,0),"")</f>
        <v/>
      </c>
      <c r="O27" s="18">
        <f>IF(AND(N(B27)&gt;0,N(C27)&gt;0),I27*$H$5+J27*$H$6+K27*$H$7+L27*$H$8+M27*$H$9+N27/1000*$H$10+H27*$B$13*$H$11+G27*$H$12,"")</f>
        <v/>
      </c>
    </row>
    <row r="28">
      <c r="A28" s="15" t="n"/>
      <c r="B28" s="8" t="n"/>
      <c r="C28" s="8" t="n"/>
      <c r="D28" s="8" t="n"/>
      <c r="E28" s="8" t="n"/>
      <c r="F28" s="13" t="n"/>
      <c r="G28" s="16">
        <f>IF(AND(N(B28)&gt;0,N(C28)&gt;0),B28*C28,"")</f>
        <v/>
      </c>
      <c r="H28" s="16">
        <f>IF(AND(N(B28)&gt;0,N(C28)&gt;0),(G28+N(D28)*N(E28))*MAX(1,N(F28))*(1+$B$7),"")</f>
        <v/>
      </c>
      <c r="I28" s="17">
        <f>IF(AND(N(B28)&gt;0,N(C28)&gt;0),ROUNDUP(H28/($B$5*$B$6),0),"")</f>
        <v/>
      </c>
      <c r="J28" s="16">
        <f>IF(AND(N(B28)&gt;0,N(C28)&gt;0),G28/$B$8,"")</f>
        <v/>
      </c>
      <c r="K28" s="16">
        <f>IF(AND(N(B28)&gt;0,N(C28)&gt;0),G28/$B$9,"")</f>
        <v/>
      </c>
      <c r="L28" s="16">
        <f>IF(AND(N(B28)&gt;0,N(C28)&gt;0),2*(B28+C28),"")</f>
        <v/>
      </c>
      <c r="M28" s="17">
        <f>IF(AND(N(B28)&gt;0,N(C28)&gt;0),ROUNDUP(J28/$B$10,0),"")</f>
        <v/>
      </c>
      <c r="N28" s="18">
        <f>IF(AND(N(B28)&gt;0,N(C28)&gt;0),ROUNDUP(H28*$B$12,0),"")</f>
        <v/>
      </c>
      <c r="O28" s="18">
        <f>IF(AND(N(B28)&gt;0,N(C28)&gt;0),I28*$H$5+J28*$H$6+K28*$H$7+L28*$H$8+M28*$H$9+N28/1000*$H$10+H28*$B$13*$H$11+G28*$H$12,"")</f>
        <v/>
      </c>
    </row>
    <row r="29">
      <c r="A29" s="15" t="n"/>
      <c r="B29" s="8" t="n"/>
      <c r="C29" s="8" t="n"/>
      <c r="D29" s="8" t="n"/>
      <c r="E29" s="8" t="n"/>
      <c r="F29" s="13" t="n"/>
      <c r="G29" s="16">
        <f>IF(AND(N(B29)&gt;0,N(C29)&gt;0),B29*C29,"")</f>
        <v/>
      </c>
      <c r="H29" s="16">
        <f>IF(AND(N(B29)&gt;0,N(C29)&gt;0),(G29+N(D29)*N(E29))*MAX(1,N(F29))*(1+$B$7),"")</f>
        <v/>
      </c>
      <c r="I29" s="17">
        <f>IF(AND(N(B29)&gt;0,N(C29)&gt;0),ROUNDUP(H29/($B$5*$B$6),0),"")</f>
        <v/>
      </c>
      <c r="J29" s="16">
        <f>IF(AND(N(B29)&gt;0,N(C29)&gt;0),G29/$B$8,"")</f>
        <v/>
      </c>
      <c r="K29" s="16">
        <f>IF(AND(N(B29)&gt;0,N(C29)&gt;0),G29/$B$9,"")</f>
        <v/>
      </c>
      <c r="L29" s="16">
        <f>IF(AND(N(B29)&gt;0,N(C29)&gt;0),2*(B29+C29),"")</f>
        <v/>
      </c>
      <c r="M29" s="17">
        <f>IF(AND(N(B29)&gt;0,N(C29)&gt;0),ROUNDUP(J29/$B$10,0),"")</f>
        <v/>
      </c>
      <c r="N29" s="18">
        <f>IF(AND(N(B29)&gt;0,N(C29)&gt;0),ROUNDUP(H29*$B$12,0),"")</f>
        <v/>
      </c>
      <c r="O29" s="18">
        <f>IF(AND(N(B29)&gt;0,N(C29)&gt;0),I29*$H$5+J29*$H$6+K29*$H$7+L29*$H$8+M29*$H$9+N29/1000*$H$10+H29*$B$13*$H$11+G29*$H$12,"")</f>
        <v/>
      </c>
    </row>
    <row r="30">
      <c r="A30" s="15" t="n"/>
      <c r="B30" s="8" t="n"/>
      <c r="C30" s="8" t="n"/>
      <c r="D30" s="8" t="n"/>
      <c r="E30" s="8" t="n"/>
      <c r="F30" s="13" t="n"/>
      <c r="G30" s="16">
        <f>IF(AND(N(B30)&gt;0,N(C30)&gt;0),B30*C30,"")</f>
        <v/>
      </c>
      <c r="H30" s="16">
        <f>IF(AND(N(B30)&gt;0,N(C30)&gt;0),(G30+N(D30)*N(E30))*MAX(1,N(F30))*(1+$B$7),"")</f>
        <v/>
      </c>
      <c r="I30" s="17">
        <f>IF(AND(N(B30)&gt;0,N(C30)&gt;0),ROUNDUP(H30/($B$5*$B$6),0),"")</f>
        <v/>
      </c>
      <c r="J30" s="16">
        <f>IF(AND(N(B30)&gt;0,N(C30)&gt;0),G30/$B$8,"")</f>
        <v/>
      </c>
      <c r="K30" s="16">
        <f>IF(AND(N(B30)&gt;0,N(C30)&gt;0),G30/$B$9,"")</f>
        <v/>
      </c>
      <c r="L30" s="16">
        <f>IF(AND(N(B30)&gt;0,N(C30)&gt;0),2*(B30+C30),"")</f>
        <v/>
      </c>
      <c r="M30" s="17">
        <f>IF(AND(N(B30)&gt;0,N(C30)&gt;0),ROUNDUP(J30/$B$10,0),"")</f>
        <v/>
      </c>
      <c r="N30" s="18">
        <f>IF(AND(N(B30)&gt;0,N(C30)&gt;0),ROUNDUP(H30*$B$12,0),"")</f>
        <v/>
      </c>
      <c r="O30" s="18">
        <f>IF(AND(N(B30)&gt;0,N(C30)&gt;0),I30*$H$5+J30*$H$6+K30*$H$7+L30*$H$8+M30*$H$9+N30/1000*$H$10+H30*$B$13*$H$11+G30*$H$12,"")</f>
        <v/>
      </c>
    </row>
    <row r="31">
      <c r="A31" s="15" t="n"/>
      <c r="B31" s="8" t="n"/>
      <c r="C31" s="8" t="n"/>
      <c r="D31" s="8" t="n"/>
      <c r="E31" s="8" t="n"/>
      <c r="F31" s="13" t="n"/>
      <c r="G31" s="16">
        <f>IF(AND(N(B31)&gt;0,N(C31)&gt;0),B31*C31,"")</f>
        <v/>
      </c>
      <c r="H31" s="16">
        <f>IF(AND(N(B31)&gt;0,N(C31)&gt;0),(G31+N(D31)*N(E31))*MAX(1,N(F31))*(1+$B$7),"")</f>
        <v/>
      </c>
      <c r="I31" s="17">
        <f>IF(AND(N(B31)&gt;0,N(C31)&gt;0),ROUNDUP(H31/($B$5*$B$6),0),"")</f>
        <v/>
      </c>
      <c r="J31" s="16">
        <f>IF(AND(N(B31)&gt;0,N(C31)&gt;0),G31/$B$8,"")</f>
        <v/>
      </c>
      <c r="K31" s="16">
        <f>IF(AND(N(B31)&gt;0,N(C31)&gt;0),G31/$B$9,"")</f>
        <v/>
      </c>
      <c r="L31" s="16">
        <f>IF(AND(N(B31)&gt;0,N(C31)&gt;0),2*(B31+C31),"")</f>
        <v/>
      </c>
      <c r="M31" s="17">
        <f>IF(AND(N(B31)&gt;0,N(C31)&gt;0),ROUNDUP(J31/$B$10,0),"")</f>
        <v/>
      </c>
      <c r="N31" s="18">
        <f>IF(AND(N(B31)&gt;0,N(C31)&gt;0),ROUNDUP(H31*$B$12,0),"")</f>
        <v/>
      </c>
      <c r="O31" s="18">
        <f>IF(AND(N(B31)&gt;0,N(C31)&gt;0),I31*$H$5+J31*$H$6+K31*$H$7+L31*$H$8+M31*$H$9+N31/1000*$H$10+H31*$B$13*$H$11+G31*$H$12,"")</f>
        <v/>
      </c>
    </row>
    <row r="32">
      <c r="A32" s="19" t="inlineStr">
        <is>
          <t>Total</t>
        </is>
      </c>
      <c r="G32" s="20">
        <f>SUM(G18:G31)</f>
        <v/>
      </c>
      <c r="H32" s="20">
        <f>SUM(H18:H31)</f>
        <v/>
      </c>
      <c r="I32" s="21">
        <f>SUM(I18:I31)</f>
        <v/>
      </c>
      <c r="J32" s="20">
        <f>SUM(J18:J31)</f>
        <v/>
      </c>
      <c r="K32" s="20">
        <f>SUM(K18:K31)</f>
        <v/>
      </c>
      <c r="L32" s="20">
        <f>SUM(L18:L31)</f>
        <v/>
      </c>
      <c r="M32" s="21">
        <f>SUM(M18:M31)</f>
        <v/>
      </c>
      <c r="N32" s="21">
        <f>SUM(N18:N31)</f>
        <v/>
      </c>
      <c r="O32" s="21">
        <f>SUM(O18:O31)</f>
        <v/>
      </c>
    </row>
    <row r="34" ht="22" customHeight="1">
      <c r="A34" s="5" t="inlineStr">
        <is>
          <t>Summary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</row>
    <row r="35">
      <c r="A35" s="7" t="inlineStr">
        <is>
          <t>Ceiling area (m²)</t>
        </is>
      </c>
      <c r="D35" s="22">
        <f>$G$32</f>
        <v/>
      </c>
      <c r="F35" s="10" t="inlineStr">
        <is>
          <t>Boards</t>
        </is>
      </c>
      <c r="I35" s="18">
        <f>$I$32</f>
        <v/>
      </c>
      <c r="K35" s="10" t="inlineStr">
        <is>
          <t>Main channel pieces</t>
        </is>
      </c>
      <c r="N35" s="18">
        <f>ROUNDUP($J$32/$B$11,0)</f>
        <v/>
      </c>
    </row>
    <row r="36">
      <c r="A36" s="7" t="inlineStr">
        <is>
          <t>Cross channel pieces</t>
        </is>
      </c>
      <c r="D36" s="18">
        <f>ROUNDUP($K$32/$B$11,0)</f>
        <v/>
      </c>
      <c r="F36" s="10" t="inlineStr">
        <is>
          <t>Wall angle pieces (3 m)</t>
        </is>
      </c>
      <c r="I36" s="18">
        <f>ROUNDUP($L$32/3,0)</f>
        <v/>
      </c>
      <c r="K36" s="10" t="inlineStr">
        <is>
          <t>Hangers</t>
        </is>
      </c>
      <c r="N36" s="18">
        <f>$M$32</f>
        <v/>
      </c>
    </row>
    <row r="37">
      <c r="A37" s="7" t="inlineStr">
        <is>
          <t>Compound (kg)</t>
        </is>
      </c>
      <c r="D37" s="18">
        <f>$H$32*$B$13</f>
        <v/>
      </c>
      <c r="F37" s="10" t="inlineStr">
        <is>
          <t>Total cost (SAR)</t>
        </is>
      </c>
      <c r="I37" s="23">
        <f>$O$32</f>
        <v/>
      </c>
      <c r="K37" s="10" t="inlineStr">
        <is>
          <t>Cost per m² (SAR)</t>
        </is>
      </c>
      <c r="N37" s="24">
        <f>IFERROR($O$32/$G$32,0)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3">
    <mergeCell ref="E10:G10"/>
    <mergeCell ref="N35:O35"/>
    <mergeCell ref="A16:O16"/>
    <mergeCell ref="F36:H36"/>
    <mergeCell ref="A37:C37"/>
    <mergeCell ref="F35:H35"/>
    <mergeCell ref="E9:G9"/>
    <mergeCell ref="I36:J36"/>
    <mergeCell ref="D36:E36"/>
    <mergeCell ref="N37:O37"/>
    <mergeCell ref="E6:G6"/>
    <mergeCell ref="A2:O2"/>
    <mergeCell ref="E11:G11"/>
    <mergeCell ref="A32:F32"/>
    <mergeCell ref="I37:J37"/>
    <mergeCell ref="A35:C35"/>
    <mergeCell ref="A4:C4"/>
    <mergeCell ref="E7:G7"/>
    <mergeCell ref="F37:H37"/>
    <mergeCell ref="K37:M37"/>
    <mergeCell ref="E4:H4"/>
    <mergeCell ref="D37:E37"/>
    <mergeCell ref="E12:G12"/>
    <mergeCell ref="A34:O34"/>
    <mergeCell ref="I35:J35"/>
    <mergeCell ref="A36:C36"/>
    <mergeCell ref="E5:G5"/>
    <mergeCell ref="K36:M36"/>
    <mergeCell ref="E8:G8"/>
    <mergeCell ref="A1:O1"/>
    <mergeCell ref="K35:M35"/>
    <mergeCell ref="N36:O36"/>
    <mergeCell ref="D35:E35"/>
  </mergeCells>
  <dataValidations count="11">
    <dataValidation sqref="B5" showDropDown="0" showInputMessage="0" showErrorMessage="1" allowBlank="1" errorTitle="Sheetaky" error="Enter a number between 1 and 4" type="decimal" operator="between">
      <formula1>1</formula1>
      <formula2>4</formula2>
    </dataValidation>
    <dataValidation sqref="B6" showDropDown="0" showInputMessage="0" showErrorMessage="1" allowBlank="1" errorTitle="Sheetaky" error="Enter a number between 0.6 and 2" type="decimal" operator="between">
      <formula1>0.6</formula1>
      <formula2>2</formula2>
    </dataValidation>
    <dataValidation sqref="B7" showDropDown="0" showInputMessage="0" showErrorMessage="1" allowBlank="1" errorTitle="Sheetaky" error="Enter a number between 0 and 0.4" type="decimal" operator="between">
      <formula1>0</formula1>
      <formula2>0.4</formula2>
    </dataValidation>
    <dataValidation sqref="B8" showDropDown="0" showInputMessage="0" showErrorMessage="1" allowBlank="1" errorTitle="Sheetaky" error="Enter a number between 0.6 and 2" type="decimal" operator="between">
      <formula1>0.6</formula1>
      <formula2>2</formula2>
    </dataValidation>
    <dataValidation sqref="B9" showDropDown="0" showInputMessage="0" showErrorMessage="1" allowBlank="1" errorTitle="Sheetaky" error="Enter a number between 0.3 and 1.2" type="decimal" operator="between">
      <formula1>0.3</formula1>
      <formula2>1.2</formula2>
    </dataValidation>
    <dataValidation sqref="B10" showDropDown="0" showInputMessage="0" showErrorMessage="1" allowBlank="1" errorTitle="Sheetaky" error="Enter a number between 0.6 and 2" type="decimal" operator="between">
      <formula1>0.6</formula1>
      <formula2>2</formula2>
    </dataValidation>
    <dataValidation sqref="B11" showDropDown="0" showInputMessage="0" showErrorMessage="1" allowBlank="1" errorTitle="Sheetaky" error="Enter a number between 2 and 6" type="decimal" operator="between">
      <formula1>2</formula1>
      <formula2>6</formula2>
    </dataValidation>
    <dataValidation sqref="B12" showDropDown="0" showInputMessage="0" showErrorMessage="1" allowBlank="1" errorTitle="Sheetaky" error="Enter a number between 10 and 50" type="decimal" operator="between">
      <formula1>10</formula1>
      <formula2>50</formula2>
    </dataValidation>
    <dataValidation sqref="B13" showDropDown="0" showInputMessage="0" showErrorMessage="1" allowBlank="1" errorTitle="Sheetaky" error="Enter a number between 0 and 2" type="decimal" operator="between">
      <formula1>0</formula1>
      <formula2>2</formula2>
    </dataValidation>
    <dataValidation sqref="B18:E31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F18:F31" showDropDown="0" showInputMessage="0" showErrorMessage="1" allowBlank="1" errorTitle="Sheetaky" error="Enter a number between 1 and 3" type="whole" operator="between">
      <formula1>1</formula1>
      <formula2>3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Gypsum ceiling takeoff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25" t="inlineStr">
        <is>
          <t>Computes plasterboards, channels, hangers, screws, compound and cost of a suspended ceiling for each room.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6" t="n">
        <v>1</v>
      </c>
      <c r="B8" s="25" t="inlineStr">
        <is>
          <t>Set board size, spacings, waste and prices.</t>
        </is>
      </c>
    </row>
    <row r="9" ht="20" customHeight="1">
      <c r="A9" s="26" t="n">
        <v>2</v>
      </c>
      <c r="B9" s="25" t="inlineStr">
        <is>
          <t>Enter each room size, bulkhead length, drop and layers.</t>
        </is>
      </c>
    </row>
    <row r="10" ht="20" customHeight="1">
      <c r="A10" s="26" t="n">
        <v>3</v>
      </c>
      <c r="B10" s="25" t="inlineStr">
        <is>
          <t>Read quantities and cost in the summary.</t>
        </is>
      </c>
    </row>
    <row r="11" ht="20" customHeight="1">
      <c r="A11" s="26" t="n">
        <v>4</v>
      </c>
      <c r="B11" s="25" t="inlineStr">
        <is>
          <t>Check spacings against manufacturer specifications.</t>
        </is>
      </c>
    </row>
    <row r="13" ht="22" customHeight="1">
      <c r="A13" s="5" t="inlineStr">
        <is>
          <t>Color legend</t>
        </is>
      </c>
      <c r="B13" s="6" t="n"/>
    </row>
    <row r="14">
      <c r="A14" s="15" t="inlineStr"/>
      <c r="B14" s="25" t="inlineStr">
        <is>
          <t>Input cell: type or choose your value here (blue text on yellow).</t>
        </is>
      </c>
    </row>
    <row r="15">
      <c r="A15" s="27" t="inlineStr"/>
      <c r="B15" s="25" t="inlineStr">
        <is>
          <t>Calculated cell: automatic formula, protected from accidental edits.</t>
        </is>
      </c>
    </row>
    <row r="16">
      <c r="A16" s="28" t="inlineStr"/>
      <c r="B16" s="25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29" t="inlineStr">
        <is>
          <t>•</t>
        </is>
      </c>
      <c r="B19" s="30" t="inlineStr">
        <is>
          <t>Spacings and prices are examples; follow the gypsum system specification.</t>
        </is>
      </c>
    </row>
    <row r="20" ht="20" customHeight="1">
      <c r="A20" s="29" t="inlineStr">
        <is>
          <t>•</t>
        </is>
      </c>
      <c r="B20" s="30" t="inlineStr">
        <is>
          <t>Bulkheads add board area by length and drop.</t>
        </is>
      </c>
    </row>
    <row r="21" ht="20" customHeight="1">
      <c r="A21" s="29" t="inlineStr">
        <is>
          <t>•</t>
        </is>
      </c>
      <c r="B21" s="30" t="inlineStr">
        <is>
          <t>Lighting and painting are not included.</t>
        </is>
      </c>
    </row>
    <row r="22" ht="30" customHeight="1">
      <c r="A22" s="29" t="inlineStr">
        <is>
          <t>•</t>
        </is>
      </c>
      <c r="B22" s="30" t="inlineStr">
        <is>
          <t>Sheets are protected without a password to keep formulas safe. To unprotect: Review → Unprotect Sheet.</t>
        </is>
      </c>
    </row>
    <row r="23" ht="20" customHeight="1">
      <c r="A23" s="29" t="inlineStr">
        <is>
          <t>•</t>
        </is>
      </c>
      <c r="B23" s="30" t="inlineStr">
        <is>
          <t>The data shown is a worked example. Clear it and type your own data in the yellow cells only.</t>
        </is>
      </c>
    </row>
    <row r="24" ht="20" customHeight="1">
      <c r="A24" s="29" t="inlineStr">
        <is>
          <t>•</t>
        </is>
      </c>
      <c r="B24" s="3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GYP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