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حجم المولد" sheetId="1" state="visible" r:id="rId1"/>
    <sheet xmlns:r="http://schemas.openxmlformats.org/officeDocument/2006/relationships" name="دليل الاستخدا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%"/>
    <numFmt numFmtId="166" formatCode="#,##0.0"/>
  </numFmts>
  <fonts count="15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24221F"/>
      <sz val="11"/>
    </font>
    <font>
      <name val="Tahoma"/>
      <b val="1"/>
      <color rgb="002B2824"/>
      <sz val="10"/>
    </font>
    <font>
      <name val="Tahoma"/>
      <color rgb="001F4FB5"/>
      <sz val="10"/>
    </font>
    <font>
      <name val="Tahoma"/>
      <color rgb="007B7469"/>
      <sz val="9"/>
    </font>
    <font>
      <name val="Tahoma"/>
      <i val="1"/>
      <color rgb="007B7469"/>
      <sz val="9"/>
    </font>
    <font>
      <name val="Tahoma"/>
      <b val="1"/>
      <color rgb="00FFFFFF"/>
      <sz val="10"/>
    </font>
    <font>
      <name val="Tahoma"/>
      <color rgb="002B2824"/>
      <sz val="10"/>
    </font>
    <font>
      <name val="Tahoma"/>
      <b val="1"/>
      <color rgb="00FFFFFF"/>
      <sz val="9"/>
    </font>
    <font>
      <name val="Tahoma"/>
      <b val="1"/>
      <color rgb="00D9833F"/>
      <sz val="18"/>
    </font>
    <font>
      <name val="Tahoma"/>
      <b val="1"/>
      <color rgb="007B7469"/>
      <sz val="9"/>
    </font>
    <font>
      <name val="Tahoma"/>
      <b val="1"/>
      <color rgb="003D3A35"/>
      <sz val="18"/>
    </font>
    <font>
      <name val="Tahoma"/>
      <b val="1"/>
      <color rgb="00D9833F"/>
      <sz val="10"/>
    </font>
  </fonts>
  <fills count="8">
    <fill>
      <patternFill/>
    </fill>
    <fill>
      <patternFill patternType="gray125"/>
    </fill>
    <fill>
      <patternFill patternType="solid">
        <fgColor rgb="003D3A35"/>
      </patternFill>
    </fill>
    <fill>
      <patternFill patternType="solid">
        <fgColor rgb="0024221F"/>
      </patternFill>
    </fill>
    <fill>
      <patternFill patternType="solid">
        <fgColor rgb="00E6DFD3"/>
      </patternFill>
    </fill>
    <fill>
      <patternFill patternType="solid">
        <fgColor rgb="00FCE9D5"/>
      </patternFill>
    </fill>
    <fill>
      <patternFill patternType="solid">
        <fgColor rgb="00ECE7DF"/>
      </patternFill>
    </fill>
    <fill>
      <patternFill patternType="solid">
        <fgColor rgb="00DDD3C4"/>
      </patternFill>
    </fill>
  </fills>
  <borders count="4">
    <border>
      <left/>
      <right/>
      <top/>
      <bottom/>
      <diagonal/>
    </border>
    <border>
      <left style="thin">
        <color rgb="00CFC5B5"/>
      </left>
      <right style="thin">
        <color rgb="00CFC5B5"/>
      </right>
      <top style="thin">
        <color rgb="00CFC5B5"/>
      </top>
      <bottom style="thin">
        <color rgb="00CFC5B5"/>
      </bottom>
    </border>
    <border>
      <top style="medium">
        <color rgb="00D9833F"/>
      </top>
    </border>
    <border/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2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2"/>
    </xf>
    <xf numFmtId="0" fontId="0" fillId="3" borderId="0" pivotButton="0" quotePrefix="0" xfId="0"/>
    <xf numFmtId="0" fontId="3" fillId="4" borderId="1" applyAlignment="1" pivotButton="0" quotePrefix="0" xfId="0">
      <alignment horizontal="right" vertical="center" wrapText="1" readingOrder="2"/>
    </xf>
    <xf numFmtId="0" fontId="0" fillId="4" borderId="1" pivotButton="0" quotePrefix="0" xfId="0"/>
    <xf numFmtId="0" fontId="4" fillId="0" borderId="1" applyAlignment="1" pivotButton="0" quotePrefix="0" xfId="0">
      <alignment horizontal="right" vertical="center" wrapText="1" readingOrder="2"/>
    </xf>
    <xf numFmtId="1" fontId="5" fillId="5" borderId="1" applyAlignment="1" applyProtection="1" pivotButton="0" quotePrefix="0" xfId="0">
      <alignment horizontal="center" vertical="center" wrapText="1" readingOrder="2"/>
      <protection locked="0" hidden="0"/>
    </xf>
    <xf numFmtId="0" fontId="6" fillId="0" borderId="1" applyAlignment="1" pivotButton="0" quotePrefix="0" xfId="0">
      <alignment horizontal="center" vertical="center" wrapText="1" readingOrder="2"/>
    </xf>
    <xf numFmtId="0" fontId="10" fillId="3" borderId="2" applyAlignment="1" pivotButton="0" quotePrefix="0" xfId="0">
      <alignment horizontal="center" vertical="center" wrapText="1" readingOrder="2"/>
    </xf>
    <xf numFmtId="0" fontId="0" fillId="3" borderId="2" pivotButton="0" quotePrefix="0" xfId="0"/>
    <xf numFmtId="0" fontId="12" fillId="4" borderId="2" applyAlignment="1" pivotButton="0" quotePrefix="0" xfId="0">
      <alignment horizontal="center" vertical="center" wrapText="1" readingOrder="2"/>
    </xf>
    <xf numFmtId="0" fontId="0" fillId="4" borderId="2" pivotButton="0" quotePrefix="0" xfId="0"/>
    <xf numFmtId="9" fontId="5" fillId="5" borderId="1" applyAlignment="1" applyProtection="1" pivotButton="0" quotePrefix="0" xfId="0">
      <alignment horizontal="center" vertical="center" wrapText="1" readingOrder="2"/>
      <protection locked="0" hidden="0"/>
    </xf>
    <xf numFmtId="3" fontId="11" fillId="2" borderId="3" applyAlignment="1" pivotButton="0" quotePrefix="0" xfId="0">
      <alignment horizontal="center" vertical="center" wrapText="1" readingOrder="2"/>
    </xf>
    <xf numFmtId="0" fontId="0" fillId="2" borderId="3" pivotButton="0" quotePrefix="0" xfId="0"/>
    <xf numFmtId="3" fontId="13" fillId="6" borderId="3" applyAlignment="1" pivotButton="0" quotePrefix="0" xfId="0">
      <alignment horizontal="center" vertical="center" wrapText="1" readingOrder="2"/>
    </xf>
    <xf numFmtId="0" fontId="0" fillId="6" borderId="3" pivotButton="0" quotePrefix="0" xfId="0"/>
    <xf numFmtId="164" fontId="5" fillId="5" borderId="1" applyAlignment="1" applyProtection="1" pivotButton="0" quotePrefix="0" xfId="0">
      <alignment horizontal="center" vertical="center" wrapText="1" readingOrder="2"/>
      <protection locked="0" hidden="0"/>
    </xf>
    <xf numFmtId="166" fontId="13" fillId="6" borderId="3" applyAlignment="1" pivotButton="0" quotePrefix="0" xfId="0">
      <alignment horizontal="center" vertical="center" wrapText="1" readingOrder="2"/>
    </xf>
    <xf numFmtId="165" fontId="5" fillId="5" borderId="1" applyAlignment="1" applyProtection="1" pivotButton="0" quotePrefix="0" xfId="0">
      <alignment horizontal="center" vertical="center" wrapText="1" readingOrder="2"/>
      <protection locked="0" hidden="0"/>
    </xf>
    <xf numFmtId="2" fontId="5" fillId="5" borderId="1" applyAlignment="1" applyProtection="1" pivotButton="0" quotePrefix="0" xfId="0">
      <alignment horizontal="center" vertical="center" wrapText="1" readingOrder="2"/>
      <protection locked="0" hidden="0"/>
    </xf>
    <xf numFmtId="9" fontId="13" fillId="6" borderId="3" applyAlignment="1" pivotButton="0" quotePrefix="0" xfId="0">
      <alignment horizontal="center" vertical="center" wrapText="1" readingOrder="2"/>
    </xf>
    <xf numFmtId="0" fontId="7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center" vertical="center" wrapText="1" readingOrder="2"/>
    </xf>
    <xf numFmtId="0" fontId="4" fillId="6" borderId="1" applyAlignment="1" pivotButton="0" quotePrefix="0" xfId="0">
      <alignment horizontal="center" vertical="center" wrapText="1" readingOrder="2"/>
    </xf>
    <xf numFmtId="3" fontId="9" fillId="6" borderId="1" applyAlignment="1" pivotButton="0" quotePrefix="0" xfId="0">
      <alignment horizontal="center" vertical="center" wrapText="1" readingOrder="2"/>
    </xf>
    <xf numFmtId="166" fontId="9" fillId="6" borderId="1" applyAlignment="1" pivotButton="0" quotePrefix="0" xfId="0">
      <alignment horizontal="center" vertical="center" wrapText="1" readingOrder="2"/>
    </xf>
    <xf numFmtId="0" fontId="8" fillId="2" borderId="1" applyAlignment="1" pivotButton="0" quotePrefix="0" xfId="0">
      <alignment horizontal="center" vertical="center" wrapText="1" readingOrder="2"/>
    </xf>
    <xf numFmtId="0" fontId="5" fillId="5" borderId="1" applyAlignment="1" applyProtection="1" pivotButton="0" quotePrefix="0" xfId="0">
      <alignment horizontal="right" vertical="center" wrapText="1" readingOrder="2"/>
      <protection locked="0" hidden="0"/>
    </xf>
    <xf numFmtId="0" fontId="5" fillId="5" borderId="1" applyAlignment="1" applyProtection="1" pivotButton="0" quotePrefix="0" xfId="0">
      <alignment horizontal="center" vertical="center" wrapText="1" readingOrder="2"/>
      <protection locked="0" hidden="0"/>
    </xf>
    <xf numFmtId="164" fontId="9" fillId="6" borderId="1" applyAlignment="1" pivotButton="0" quotePrefix="0" xfId="0">
      <alignment horizontal="center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0" fillId="7" borderId="1" pivotButton="0" quotePrefix="0" xfId="0"/>
    <xf numFmtId="164" fontId="4" fillId="7" borderId="1" applyAlignment="1" pivotButton="0" quotePrefix="0" xfId="0">
      <alignment horizontal="center" vertical="center" wrapText="1" readingOrder="2"/>
    </xf>
    <xf numFmtId="0" fontId="9" fillId="7" borderId="1" applyAlignment="1" pivotButton="0" quotePrefix="0" xfId="0">
      <alignment horizontal="center" vertical="center" wrapText="1" readingOrder="2"/>
    </xf>
    <xf numFmtId="0" fontId="9" fillId="0" borderId="1" applyAlignment="1" pivotButton="0" quotePrefix="0" xfId="0">
      <alignment horizontal="right" vertical="center" wrapText="1" readingOrder="2"/>
    </xf>
    <xf numFmtId="0" fontId="8" fillId="2" borderId="1" applyAlignment="1" pivotButton="0" quotePrefix="0" xfId="0">
      <alignment horizontal="right" vertical="center" wrapText="1" readingOrder="2"/>
    </xf>
    <xf numFmtId="0" fontId="9" fillId="6" borderId="1" applyAlignment="1" pivotButton="0" quotePrefix="0" xfId="0">
      <alignment horizontal="right" vertical="center" wrapText="1" readingOrder="2"/>
    </xf>
    <xf numFmtId="0" fontId="9" fillId="2" borderId="1" applyAlignment="1" pivotButton="0" quotePrefix="0" xfId="0">
      <alignment horizontal="right" vertical="center" wrapText="1" readingOrder="2"/>
    </xf>
    <xf numFmtId="0" fontId="14" fillId="0" borderId="0" applyAlignment="1" pivotButton="0" quotePrefix="0" xfId="0">
      <alignment horizontal="right" vertical="center" wrapText="1" readingOrder="2"/>
    </xf>
    <xf numFmtId="0" fontId="9" fillId="0" borderId="0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dxfs count="1">
    <dxf>
      <font>
        <name val="Tahoma"/>
        <b val="1"/>
        <color rgb="002B2824"/>
      </font>
      <fill>
        <patternFill patternType="solid">
          <fgColor rgb="00FBE3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kVA تشغيل لكل حمل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3D3A35"/>
            </a:solidFill>
            <a:ln xmlns:a="http://schemas.openxmlformats.org/drawingml/2006/main">
              <a:solidFill>
                <a:srgbClr val="3D3A35"/>
              </a:solidFill>
              <a:prstDash val="solid"/>
            </a:ln>
          </spPr>
          <cat>
            <numRef>
              <f>'حجم المولد'!$A$23:$A$37</f>
            </numRef>
          </cat>
          <val>
            <numRef>
              <f>'حجم المولد'!$I$23:$I$37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50</row>
      <rowOff>0</rowOff>
    </from>
    <ext cx="64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P48"/>
  <sheetViews>
    <sheetView showGridLines="0" rightToLeft="1" zoomScale="100" workbookViewId="0">
      <pane ySplit="22" topLeftCell="A23" activePane="bottomLeft" state="frozen"/>
      <selection pane="bottomLeft" activeCell="A1" sqref="A1"/>
    </sheetView>
  </sheetViews>
  <sheetFormatPr baseColWidth="8" defaultRowHeight="15"/>
  <cols>
    <col width="38" customWidth="1" min="1" max="1"/>
    <col width="8" customWidth="1" min="2" max="2"/>
    <col width="11" customWidth="1" min="3" max="3"/>
    <col width="8" customWidth="1" min="4" max="4"/>
    <col width="8" customWidth="1" min="5" max="5"/>
    <col width="24" customWidth="1" min="6" max="6"/>
    <col width="11" customWidth="1" min="7" max="7"/>
    <col width="11" customWidth="1" min="8" max="8"/>
    <col width="11" customWidth="1" min="9" max="9"/>
    <col width="14" customWidth="1" min="10" max="10"/>
    <col width="14" customWidth="1" min="11" max="11"/>
    <col width="3" customWidth="1" min="12" max="12"/>
    <col width="30" customWidth="1" min="13" max="13"/>
    <col width="9" customWidth="1" min="14" max="14"/>
    <col width="3" customWidth="1" min="15" max="15"/>
    <col width="10" customWidth="1" min="16" max="16"/>
  </cols>
  <sheetData>
    <row r="1" ht="36" customHeight="1">
      <c r="A1" s="1" t="inlineStr">
        <is>
          <t>حاسبة حجم المولد الكهربائي (kVA) مع بدء المحركات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أدخل أحمالك وطريقة تشغيل كل محرك، فيحدد الشيت حجم المولد القياسي ويبيّن هل يحكمه الحمل أم بدء المحرك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4" ht="22" customHeight="1">
      <c r="A4" s="5" t="inlineStr">
        <is>
          <t>بيانات الموقع والافتراضات</t>
        </is>
      </c>
      <c r="B4" s="6" t="n"/>
      <c r="C4" s="6" t="n"/>
    </row>
    <row r="5" ht="18" customHeight="1">
      <c r="A5" s="7" t="inlineStr">
        <is>
          <t>جهد الخط (V)</t>
        </is>
      </c>
      <c r="B5" s="8" t="n">
        <v>400</v>
      </c>
      <c r="C5" s="9" t="inlineStr">
        <is>
          <t>V</t>
        </is>
      </c>
      <c r="E5" s="10" t="inlineStr">
        <is>
          <t>المولد الموصى به (kVA)</t>
        </is>
      </c>
      <c r="F5" s="11" t="n"/>
      <c r="G5" s="11" t="n"/>
      <c r="H5" s="12" t="inlineStr">
        <is>
          <t>القدرة الفعلية (kW بمعامل 0.8)</t>
        </is>
      </c>
      <c r="I5" s="13" t="n"/>
      <c r="J5" s="13" t="n"/>
      <c r="K5" s="13" t="n"/>
    </row>
    <row r="6" ht="40" customHeight="1">
      <c r="A6" s="7" t="inlineStr">
        <is>
          <t>هامش النمو والأمان</t>
        </is>
      </c>
      <c r="B6" s="14" t="n">
        <v>0.2</v>
      </c>
      <c r="E6" s="15">
        <f>IF(MAX($I$48*(1+$B$6)/(MAX(0.5,1-MAX(0,($B$7-1000)/100)*$B$10-MAX(0,$B$8-40)*$B$11)),($I$48+$K$48)/$B$9/(MAX(0.5,1-MAX(0,($B$7-1000)/100)*$B$10-MAX(0,$B$8-40)*$B$11)))&lt;=0,0,IF(MAX($I$48*(1+$B$6)/(MAX(0.5,1-MAX(0,($B$7-1000)/100)*$B$10-MAX(0,$B$8-40)*$B$11)),($I$48+$K$48)/$B$9/(MAX(0.5,1-MAX(0,($B$7-1000)/100)*$B$10-MAX(0,$B$8-40)*$B$11)))&gt;MAX($P$23:$P$44),"—",INDEX($P$23:$P$44,COUNTIF($P$23:$P$44,"&lt;"&amp;MAX($I$48*(1+$B$6)/(MAX(0.5,1-MAX(0,($B$7-1000)/100)*$B$10-MAX(0,$B$8-40)*$B$11)),($I$48+$K$48)/$B$9/(MAX(0.5,1-MAX(0,($B$7-1000)/100)*$B$10-MAX(0,$B$8-40)*$B$11))))+1)))</f>
        <v/>
      </c>
      <c r="F6" s="16" t="n"/>
      <c r="G6" s="16" t="n"/>
      <c r="H6" s="17">
        <f>IFERROR(E6*0.8,"")</f>
        <v/>
      </c>
      <c r="I6" s="18" t="n"/>
      <c r="J6" s="18" t="n"/>
      <c r="K6" s="18" t="n"/>
    </row>
    <row r="7">
      <c r="A7" s="7" t="inlineStr">
        <is>
          <t>الارتفاع عن سطح البحر</t>
        </is>
      </c>
      <c r="B7" s="8" t="n">
        <v>300</v>
      </c>
      <c r="C7" s="9" t="inlineStr">
        <is>
          <t>m</t>
        </is>
      </c>
    </row>
    <row r="8" ht="18" customHeight="1">
      <c r="A8" s="7" t="inlineStr">
        <is>
          <t>درجة حرارة المحيط القصوى</t>
        </is>
      </c>
      <c r="B8" s="8" t="n">
        <v>45</v>
      </c>
      <c r="C8" s="9" t="inlineStr">
        <is>
          <t>°C</t>
        </is>
      </c>
      <c r="E8" s="12" t="inlineStr">
        <is>
          <t>حمل التشغيل (kVA)</t>
        </is>
      </c>
      <c r="F8" s="13" t="n"/>
      <c r="G8" s="13" t="n"/>
      <c r="H8" s="12" t="inlineStr">
        <is>
          <t>أكبر زيادة عند البدء (kVA)</t>
        </is>
      </c>
      <c r="I8" s="13" t="n"/>
      <c r="J8" s="13" t="n"/>
      <c r="K8" s="13" t="n"/>
    </row>
    <row r="9" ht="34" customHeight="1">
      <c r="A9" s="7" t="inlineStr">
        <is>
          <t>قدرة المولد اللحظية عند البدء (× kVA)</t>
        </is>
      </c>
      <c r="B9" s="19" t="n">
        <v>2.5</v>
      </c>
      <c r="C9" s="9" t="inlineStr">
        <is>
          <t>×</t>
        </is>
      </c>
      <c r="E9" s="20">
        <f>$I$48</f>
        <v/>
      </c>
      <c r="F9" s="18" t="n"/>
      <c r="G9" s="18" t="n"/>
      <c r="H9" s="20">
        <f>$K$48</f>
        <v/>
      </c>
      <c r="I9" s="18" t="n"/>
      <c r="J9" s="18" t="n"/>
      <c r="K9" s="18" t="n"/>
    </row>
    <row r="10">
      <c r="A10" s="7" t="inlineStr">
        <is>
          <t>خفض القدرة لكل 100 م فوق 1000 م</t>
        </is>
      </c>
      <c r="B10" s="21" t="n">
        <v>0.01</v>
      </c>
    </row>
    <row r="11" ht="18" customHeight="1">
      <c r="A11" s="7" t="inlineStr">
        <is>
          <t>خفض القدرة لكل °C فوق 40</t>
        </is>
      </c>
      <c r="B11" s="21" t="n">
        <v>0.004</v>
      </c>
      <c r="E11" s="12" t="inlineStr">
        <is>
          <t>نسبة التحميل</t>
        </is>
      </c>
      <c r="F11" s="13" t="n"/>
      <c r="G11" s="13" t="n"/>
      <c r="H11" s="12" t="inlineStr">
        <is>
          <t>استهلاك الوقود (لتر/ساعة)</t>
        </is>
      </c>
      <c r="I11" s="13" t="n"/>
      <c r="J11" s="13" t="n"/>
      <c r="K11" s="13" t="n"/>
    </row>
    <row r="12" ht="34" customHeight="1">
      <c r="A12" s="7" t="inlineStr">
        <is>
          <t>استهلاك الديزل (لتر/kWh)</t>
        </is>
      </c>
      <c r="B12" s="22" t="n">
        <v>0.27</v>
      </c>
      <c r="C12" s="9" t="inlineStr">
        <is>
          <t>L/kWh</t>
        </is>
      </c>
      <c r="E12" s="23">
        <f>IFERROR($I$48/(E6*MAX(0.5,1-MAX(0,($B$7-1000)/100)*$B$10-MAX(0,$B$8-40)*$B$11)),"")</f>
        <v/>
      </c>
      <c r="F12" s="18" t="n"/>
      <c r="G12" s="18" t="n"/>
      <c r="H12" s="20">
        <f>$H$48*$B$12</f>
        <v/>
      </c>
      <c r="I12" s="18" t="n"/>
      <c r="J12" s="18" t="n"/>
      <c r="K12" s="18" t="n"/>
    </row>
    <row r="13">
      <c r="A13" s="7" t="inlineStr">
        <is>
          <t>زمن التشغيل بخزان واحد (ساعة)</t>
        </is>
      </c>
      <c r="B13" s="8" t="n">
        <v>8</v>
      </c>
      <c r="C13" s="9" t="inlineStr">
        <is>
          <t>h</t>
        </is>
      </c>
    </row>
    <row r="14" ht="30" customHeight="1">
      <c r="A14" s="24" t="inlineStr">
        <is>
          <t>الافتراضات الصفراء قابلة للتعديل؛ راجع منحنى خفض القدرة عند مصنّع المولد.</t>
        </is>
      </c>
      <c r="E14" s="25" t="inlineStr">
        <is>
          <t>العامل الحاكم</t>
        </is>
      </c>
      <c r="H14" s="26">
        <f>IF($I$48*(1+$B$6)/(MAX(0.5,1-MAX(0,($B$7-1000)/100)*$B$10-MAX(0,$B$8-40)*$B$11))&gt;=($I$48+$K$48)/$B$9/(MAX(0.5,1-MAX(0,($B$7-1000)/100)*$B$10-MAX(0,$B$8-40)*$B$11)),"حمل التشغيل","بدء المحرك")</f>
        <v/>
      </c>
    </row>
    <row r="15">
      <c r="E15" s="25" t="inlineStr">
        <is>
          <t>حجم الخزان لزمن التشغيل (لتر)</t>
        </is>
      </c>
      <c r="H15" s="27">
        <f>$H$48*$B$12*$B$13</f>
        <v/>
      </c>
    </row>
    <row r="16">
      <c r="E16" s="25" t="inlineStr">
        <is>
          <t>تيار المولد المقنَّن (A)</t>
        </is>
      </c>
      <c r="H16" s="27">
        <f>IFERROR(E6*1000/(SQRT(3)*$B$5),"")</f>
        <v/>
      </c>
    </row>
    <row r="17">
      <c r="E17" s="25" t="inlineStr">
        <is>
          <t>kVA المطلوب قبل التقريب</t>
        </is>
      </c>
      <c r="H17" s="28">
        <f>MAX($I$48*(1+$B$6)/(MAX(0.5,1-MAX(0,($B$7-1000)/100)*$B$10-MAX(0,$B$8-40)*$B$11)),($I$48+$K$48)/$B$9/(MAX(0.5,1-MAX(0,($B$7-1000)/100)*$B$10-MAX(0,$B$8-40)*$B$11)))</f>
        <v/>
      </c>
    </row>
    <row r="18">
      <c r="E18" s="25" t="inlineStr">
        <is>
          <t>تحذير</t>
        </is>
      </c>
      <c r="H18" s="26">
        <f>IF($I$48=0,"أدخل الأحمال",IF(E6="—","الحمل أكبر من القائمة: استشر المورّد",IF($I$48/(E6*MAX(0.5,1-MAX(0,($B$7-1000)/100)*$B$10-MAX(0,$B$8-40)*$B$11))&lt;0.3,"المولد كبير: تحميل أقل من 30% يضر المحرك",IF($I$48/(E6*MAX(0.5,1-MAX(0,($B$7-1000)/100)*$B$10-MAX(0,$B$8-40)*$B$11))&gt;0.85,"تحميل مرتفع: زد الحجم","OK"))))</f>
        <v/>
      </c>
    </row>
    <row r="21" ht="22" customHeight="1">
      <c r="A21" s="5" t="inlineStr">
        <is>
          <t>جدول الأحمال</t>
        </is>
      </c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 ht="36" customHeight="1">
      <c r="A22" s="29" t="inlineStr">
        <is>
          <t>الحمل</t>
        </is>
      </c>
      <c r="B22" s="29" t="inlineStr">
        <is>
          <t>العدد</t>
        </is>
      </c>
      <c r="C22" s="29" t="inlineStr">
        <is>
          <t>kW للوحدة</t>
        </is>
      </c>
      <c r="D22" s="29" t="inlineStr">
        <is>
          <t>الكفاءة</t>
        </is>
      </c>
      <c r="E22" s="29" t="inlineStr">
        <is>
          <t>معامل القدرة</t>
        </is>
      </c>
      <c r="F22" s="29" t="inlineStr">
        <is>
          <t>طريقة التشغيل</t>
        </is>
      </c>
      <c r="G22" s="29" t="inlineStr">
        <is>
          <t>معامل الطلب</t>
        </is>
      </c>
      <c r="H22" s="29" t="inlineStr">
        <is>
          <t>kW تشغيل</t>
        </is>
      </c>
      <c r="I22" s="29" t="inlineStr">
        <is>
          <t>kVA تشغيل</t>
        </is>
      </c>
      <c r="J22" s="29" t="inlineStr">
        <is>
          <t>kVA بدء (وحدة)</t>
        </is>
      </c>
      <c r="K22" s="29" t="inlineStr">
        <is>
          <t>زيادة البدء kVA</t>
        </is>
      </c>
      <c r="M22" s="29" t="inlineStr">
        <is>
          <t>طرق التشغيل</t>
        </is>
      </c>
      <c r="N22" s="29" t="inlineStr">
        <is>
          <t>× تيار</t>
        </is>
      </c>
      <c r="P22" s="29" t="inlineStr">
        <is>
          <t>أحجام قياسية kVA</t>
        </is>
      </c>
    </row>
    <row r="23">
      <c r="A23" s="30" t="inlineStr">
        <is>
          <t>إنارة وأحمال عامة</t>
        </is>
      </c>
      <c r="B23" s="8" t="n">
        <v>1</v>
      </c>
      <c r="C23" s="19" t="n">
        <v>12</v>
      </c>
      <c r="D23" s="22" t="n">
        <v>1</v>
      </c>
      <c r="E23" s="22" t="n">
        <v>0.95</v>
      </c>
      <c r="F23" s="31" t="inlineStr">
        <is>
          <t>بدون بدء (إنارة/مقاوم)</t>
        </is>
      </c>
      <c r="G23" s="14" t="n">
        <v>0.8</v>
      </c>
      <c r="H23" s="32">
        <f>IF(AND(N(B23)&gt;0,N(C23)&gt;0,N(D23)&gt;0,N(E23)&gt;0),B23*C23/D23*G23,"")</f>
        <v/>
      </c>
      <c r="I23" s="32">
        <f>IF(AND(N(B23)&gt;0,N(C23)&gt;0,N(D23)&gt;0,N(E23)&gt;0),H23/E23,"")</f>
        <v/>
      </c>
      <c r="J23" s="32">
        <f>IF(AND(N(B23)&gt;0,N(C23)&gt;0,N(D23)&gt;0,N(E23)&gt;0),C23/(D23*E23)*IFERROR(INDEX($N$23:$N$27,MATCH(F23,$M$23:$M$27,0)),1),"")</f>
        <v/>
      </c>
      <c r="K23" s="32">
        <f>IF(AND(N(B23)&gt;0,N(C23)&gt;0,N(D23)&gt;0,N(E23)&gt;0),J23-C23/(D23*E23),"")</f>
        <v/>
      </c>
      <c r="M23" s="31" t="inlineStr">
        <is>
          <t>مباشر (DOL)</t>
        </is>
      </c>
      <c r="N23" s="19" t="n">
        <v>6</v>
      </c>
      <c r="P23" s="8" t="n">
        <v>20</v>
      </c>
    </row>
    <row r="24">
      <c r="A24" s="30" t="inlineStr">
        <is>
          <t>مآخذ وقدرة صغيرة</t>
        </is>
      </c>
      <c r="B24" s="8" t="n">
        <v>1</v>
      </c>
      <c r="C24" s="19" t="n">
        <v>15</v>
      </c>
      <c r="D24" s="22" t="n">
        <v>1</v>
      </c>
      <c r="E24" s="22" t="n">
        <v>0.85</v>
      </c>
      <c r="F24" s="31" t="inlineStr">
        <is>
          <t>بدون بدء (إنارة/مقاوم)</t>
        </is>
      </c>
      <c r="G24" s="14" t="n">
        <v>0.5</v>
      </c>
      <c r="H24" s="32">
        <f>IF(AND(N(B24)&gt;0,N(C24)&gt;0,N(D24)&gt;0,N(E24)&gt;0),B24*C24/D24*G24,"")</f>
        <v/>
      </c>
      <c r="I24" s="32">
        <f>IF(AND(N(B24)&gt;0,N(C24)&gt;0,N(D24)&gt;0,N(E24)&gt;0),H24/E24,"")</f>
        <v/>
      </c>
      <c r="J24" s="32">
        <f>IF(AND(N(B24)&gt;0,N(C24)&gt;0,N(D24)&gt;0,N(E24)&gt;0),C24/(D24*E24)*IFERROR(INDEX($N$23:$N$27,MATCH(F24,$M$23:$M$27,0)),1),"")</f>
        <v/>
      </c>
      <c r="K24" s="32">
        <f>IF(AND(N(B24)&gt;0,N(C24)&gt;0,N(D24)&gt;0,N(E24)&gt;0),J24-C24/(D24*E24),"")</f>
        <v/>
      </c>
      <c r="M24" s="31" t="inlineStr">
        <is>
          <t>نجمة-مثلث</t>
        </is>
      </c>
      <c r="N24" s="19" t="n">
        <v>2.2</v>
      </c>
      <c r="P24" s="8" t="n">
        <v>30</v>
      </c>
    </row>
    <row r="25">
      <c r="A25" s="30" t="inlineStr">
        <is>
          <t>وحدات تكييف مجمّعة</t>
        </is>
      </c>
      <c r="B25" s="8" t="n">
        <v>3</v>
      </c>
      <c r="C25" s="19" t="n">
        <v>11</v>
      </c>
      <c r="D25" s="22" t="n">
        <v>0.88</v>
      </c>
      <c r="E25" s="22" t="n">
        <v>0.85</v>
      </c>
      <c r="F25" s="31" t="inlineStr">
        <is>
          <t>نجمة-مثلث</t>
        </is>
      </c>
      <c r="G25" s="14" t="n">
        <v>0.9</v>
      </c>
      <c r="H25" s="32">
        <f>IF(AND(N(B25)&gt;0,N(C25)&gt;0,N(D25)&gt;0,N(E25)&gt;0),B25*C25/D25*G25,"")</f>
        <v/>
      </c>
      <c r="I25" s="32">
        <f>IF(AND(N(B25)&gt;0,N(C25)&gt;0,N(D25)&gt;0,N(E25)&gt;0),H25/E25,"")</f>
        <v/>
      </c>
      <c r="J25" s="32">
        <f>IF(AND(N(B25)&gt;0,N(C25)&gt;0,N(D25)&gt;0,N(E25)&gt;0),C25/(D25*E25)*IFERROR(INDEX($N$23:$N$27,MATCH(F25,$M$23:$M$27,0)),1),"")</f>
        <v/>
      </c>
      <c r="K25" s="32">
        <f>IF(AND(N(B25)&gt;0,N(C25)&gt;0,N(D25)&gt;0,N(E25)&gt;0),J25-C25/(D25*E25),"")</f>
        <v/>
      </c>
      <c r="M25" s="31" t="inlineStr">
        <is>
          <t>بادئ ناعم</t>
        </is>
      </c>
      <c r="N25" s="19" t="n">
        <v>3</v>
      </c>
      <c r="P25" s="8" t="n">
        <v>40</v>
      </c>
    </row>
    <row r="26">
      <c r="A26" s="30" t="inlineStr">
        <is>
          <t>مضخات مياه مبردة</t>
        </is>
      </c>
      <c r="B26" s="8" t="n">
        <v>2</v>
      </c>
      <c r="C26" s="19" t="n">
        <v>7.5</v>
      </c>
      <c r="D26" s="22" t="n">
        <v>0.9</v>
      </c>
      <c r="E26" s="22" t="n">
        <v>0.85</v>
      </c>
      <c r="F26" s="31" t="inlineStr">
        <is>
          <t>مباشر (DOL)</t>
        </is>
      </c>
      <c r="G26" s="14" t="n">
        <v>1</v>
      </c>
      <c r="H26" s="32">
        <f>IF(AND(N(B26)&gt;0,N(C26)&gt;0,N(D26)&gt;0,N(E26)&gt;0),B26*C26/D26*G26,"")</f>
        <v/>
      </c>
      <c r="I26" s="32">
        <f>IF(AND(N(B26)&gt;0,N(C26)&gt;0,N(D26)&gt;0,N(E26)&gt;0),H26/E26,"")</f>
        <v/>
      </c>
      <c r="J26" s="32">
        <f>IF(AND(N(B26)&gt;0,N(C26)&gt;0,N(D26)&gt;0,N(E26)&gt;0),C26/(D26*E26)*IFERROR(INDEX($N$23:$N$27,MATCH(F26,$M$23:$M$27,0)),1),"")</f>
        <v/>
      </c>
      <c r="K26" s="32">
        <f>IF(AND(N(B26)&gt;0,N(C26)&gt;0,N(D26)&gt;0,N(E26)&gt;0),J26-C26/(D26*E26),"")</f>
        <v/>
      </c>
      <c r="M26" s="31" t="inlineStr">
        <is>
          <t>محوّل سرعة VFD</t>
        </is>
      </c>
      <c r="N26" s="19" t="n">
        <v>1.5</v>
      </c>
      <c r="P26" s="8" t="n">
        <v>50</v>
      </c>
    </row>
    <row r="27">
      <c r="A27" s="30" t="inlineStr">
        <is>
          <t>مضخة رفع ضغط</t>
        </is>
      </c>
      <c r="B27" s="8" t="n">
        <v>1</v>
      </c>
      <c r="C27" s="19" t="n">
        <v>5.5</v>
      </c>
      <c r="D27" s="22" t="n">
        <v>0.88</v>
      </c>
      <c r="E27" s="22" t="n">
        <v>0.85</v>
      </c>
      <c r="F27" s="31" t="inlineStr">
        <is>
          <t>مباشر (DOL)</t>
        </is>
      </c>
      <c r="G27" s="14" t="n">
        <v>0.7</v>
      </c>
      <c r="H27" s="32">
        <f>IF(AND(N(B27)&gt;0,N(C27)&gt;0,N(D27)&gt;0,N(E27)&gt;0),B27*C27/D27*G27,"")</f>
        <v/>
      </c>
      <c r="I27" s="32">
        <f>IF(AND(N(B27)&gt;0,N(C27)&gt;0,N(D27)&gt;0,N(E27)&gt;0),H27/E27,"")</f>
        <v/>
      </c>
      <c r="J27" s="32">
        <f>IF(AND(N(B27)&gt;0,N(C27)&gt;0,N(D27)&gt;0,N(E27)&gt;0),C27/(D27*E27)*IFERROR(INDEX($N$23:$N$27,MATCH(F27,$M$23:$M$27,0)),1),"")</f>
        <v/>
      </c>
      <c r="K27" s="32">
        <f>IF(AND(N(B27)&gt;0,N(C27)&gt;0,N(D27)&gt;0,N(E27)&gt;0),J27-C27/(D27*E27),"")</f>
        <v/>
      </c>
      <c r="M27" s="31" t="inlineStr">
        <is>
          <t>بدون بدء (إنارة/مقاوم)</t>
        </is>
      </c>
      <c r="N27" s="19" t="n">
        <v>1</v>
      </c>
      <c r="P27" s="8" t="n">
        <v>60</v>
      </c>
    </row>
    <row r="28">
      <c r="A28" s="30" t="inlineStr">
        <is>
          <t>مصعد</t>
        </is>
      </c>
      <c r="B28" s="8" t="n">
        <v>1</v>
      </c>
      <c r="C28" s="19" t="n">
        <v>15</v>
      </c>
      <c r="D28" s="22" t="n">
        <v>0.88</v>
      </c>
      <c r="E28" s="22" t="n">
        <v>0.8</v>
      </c>
      <c r="F28" s="31" t="inlineStr">
        <is>
          <t>محوّل سرعة VFD</t>
        </is>
      </c>
      <c r="G28" s="14" t="n">
        <v>0.5</v>
      </c>
      <c r="H28" s="32">
        <f>IF(AND(N(B28)&gt;0,N(C28)&gt;0,N(D28)&gt;0,N(E28)&gt;0),B28*C28/D28*G28,"")</f>
        <v/>
      </c>
      <c r="I28" s="32">
        <f>IF(AND(N(B28)&gt;0,N(C28)&gt;0,N(D28)&gt;0,N(E28)&gt;0),H28/E28,"")</f>
        <v/>
      </c>
      <c r="J28" s="32">
        <f>IF(AND(N(B28)&gt;0,N(C28)&gt;0,N(D28)&gt;0,N(E28)&gt;0),C28/(D28*E28)*IFERROR(INDEX($N$23:$N$27,MATCH(F28,$M$23:$M$27,0)),1),"")</f>
        <v/>
      </c>
      <c r="K28" s="32">
        <f>IF(AND(N(B28)&gt;0,N(C28)&gt;0,N(D28)&gt;0,N(E28)&gt;0),J28-C28/(D28*E28),"")</f>
        <v/>
      </c>
      <c r="P28" s="8" t="n">
        <v>80</v>
      </c>
    </row>
    <row r="29">
      <c r="A29" s="30" t="inlineStr">
        <is>
          <t>سخانات ومطبخ</t>
        </is>
      </c>
      <c r="B29" s="8" t="n">
        <v>1</v>
      </c>
      <c r="C29" s="19" t="n">
        <v>20</v>
      </c>
      <c r="D29" s="22" t="n">
        <v>1</v>
      </c>
      <c r="E29" s="22" t="n">
        <v>1</v>
      </c>
      <c r="F29" s="31" t="inlineStr">
        <is>
          <t>بدون بدء (إنارة/مقاوم)</t>
        </is>
      </c>
      <c r="G29" s="14" t="n">
        <v>0.6</v>
      </c>
      <c r="H29" s="32">
        <f>IF(AND(N(B29)&gt;0,N(C29)&gt;0,N(D29)&gt;0,N(E29)&gt;0),B29*C29/D29*G29,"")</f>
        <v/>
      </c>
      <c r="I29" s="32">
        <f>IF(AND(N(B29)&gt;0,N(C29)&gt;0,N(D29)&gt;0,N(E29)&gt;0),H29/E29,"")</f>
        <v/>
      </c>
      <c r="J29" s="32">
        <f>IF(AND(N(B29)&gt;0,N(C29)&gt;0,N(D29)&gt;0,N(E29)&gt;0),C29/(D29*E29)*IFERROR(INDEX($N$23:$N$27,MATCH(F29,$M$23:$M$27,0)),1),"")</f>
        <v/>
      </c>
      <c r="K29" s="32">
        <f>IF(AND(N(B29)&gt;0,N(C29)&gt;0,N(D29)&gt;0,N(E29)&gt;0),J29-C29/(D29*E29),"")</f>
        <v/>
      </c>
      <c r="P29" s="8" t="n">
        <v>100</v>
      </c>
    </row>
    <row r="30">
      <c r="A30" s="30" t="inlineStr">
        <is>
          <t>مضخة حريق</t>
        </is>
      </c>
      <c r="B30" s="8" t="n">
        <v>1</v>
      </c>
      <c r="C30" s="19" t="n">
        <v>22</v>
      </c>
      <c r="D30" s="22" t="n">
        <v>0.9</v>
      </c>
      <c r="E30" s="22" t="n">
        <v>0.85</v>
      </c>
      <c r="F30" s="31" t="inlineStr">
        <is>
          <t>نجمة-مثلث</t>
        </is>
      </c>
      <c r="G30" s="14" t="n">
        <v>1</v>
      </c>
      <c r="H30" s="32">
        <f>IF(AND(N(B30)&gt;0,N(C30)&gt;0,N(D30)&gt;0,N(E30)&gt;0),B30*C30/D30*G30,"")</f>
        <v/>
      </c>
      <c r="I30" s="32">
        <f>IF(AND(N(B30)&gt;0,N(C30)&gt;0,N(D30)&gt;0,N(E30)&gt;0),H30/E30,"")</f>
        <v/>
      </c>
      <c r="J30" s="32">
        <f>IF(AND(N(B30)&gt;0,N(C30)&gt;0,N(D30)&gt;0,N(E30)&gt;0),C30/(D30*E30)*IFERROR(INDEX($N$23:$N$27,MATCH(F30,$M$23:$M$27,0)),1),"")</f>
        <v/>
      </c>
      <c r="K30" s="32">
        <f>IF(AND(N(B30)&gt;0,N(C30)&gt;0,N(D30)&gt;0,N(E30)&gt;0),J30-C30/(D30*E30),"")</f>
        <v/>
      </c>
      <c r="P30" s="8" t="n">
        <v>125</v>
      </c>
    </row>
    <row r="31">
      <c r="A31" s="30" t="inlineStr">
        <is>
          <t>غرفة خوادم UPS</t>
        </is>
      </c>
      <c r="B31" s="8" t="n">
        <v>1</v>
      </c>
      <c r="C31" s="19" t="n">
        <v>20</v>
      </c>
      <c r="D31" s="22" t="n">
        <v>0.95</v>
      </c>
      <c r="E31" s="22" t="n">
        <v>0.9</v>
      </c>
      <c r="F31" s="31" t="inlineStr">
        <is>
          <t>بدون بدء (إنارة/مقاوم)</t>
        </is>
      </c>
      <c r="G31" s="14" t="n">
        <v>1</v>
      </c>
      <c r="H31" s="32">
        <f>IF(AND(N(B31)&gt;0,N(C31)&gt;0,N(D31)&gt;0,N(E31)&gt;0),B31*C31/D31*G31,"")</f>
        <v/>
      </c>
      <c r="I31" s="32">
        <f>IF(AND(N(B31)&gt;0,N(C31)&gt;0,N(D31)&gt;0,N(E31)&gt;0),H31/E31,"")</f>
        <v/>
      </c>
      <c r="J31" s="32">
        <f>IF(AND(N(B31)&gt;0,N(C31)&gt;0,N(D31)&gt;0,N(E31)&gt;0),C31/(D31*E31)*IFERROR(INDEX($N$23:$N$27,MATCH(F31,$M$23:$M$27,0)),1),"")</f>
        <v/>
      </c>
      <c r="K31" s="32">
        <f>IF(AND(N(B31)&gt;0,N(C31)&gt;0,N(D31)&gt;0,N(E31)&gt;0),J31-C31/(D31*E31),"")</f>
        <v/>
      </c>
      <c r="P31" s="8" t="n">
        <v>150</v>
      </c>
    </row>
    <row r="32">
      <c r="A32" s="30" t="n"/>
      <c r="B32" s="8" t="n"/>
      <c r="C32" s="19" t="n"/>
      <c r="D32" s="22" t="n"/>
      <c r="E32" s="22" t="n"/>
      <c r="F32" s="31" t="n"/>
      <c r="G32" s="14" t="n"/>
      <c r="H32" s="32">
        <f>IF(AND(N(B32)&gt;0,N(C32)&gt;0,N(D32)&gt;0,N(E32)&gt;0),B32*C32/D32*G32,"")</f>
        <v/>
      </c>
      <c r="I32" s="32">
        <f>IF(AND(N(B32)&gt;0,N(C32)&gt;0,N(D32)&gt;0,N(E32)&gt;0),H32/E32,"")</f>
        <v/>
      </c>
      <c r="J32" s="32">
        <f>IF(AND(N(B32)&gt;0,N(C32)&gt;0,N(D32)&gt;0,N(E32)&gt;0),C32/(D32*E32)*IFERROR(INDEX($N$23:$N$27,MATCH(F32,$M$23:$M$27,0)),1),"")</f>
        <v/>
      </c>
      <c r="K32" s="32">
        <f>IF(AND(N(B32)&gt;0,N(C32)&gt;0,N(D32)&gt;0,N(E32)&gt;0),J32-C32/(D32*E32),"")</f>
        <v/>
      </c>
      <c r="P32" s="8" t="n">
        <v>200</v>
      </c>
    </row>
    <row r="33">
      <c r="A33" s="30" t="n"/>
      <c r="B33" s="8" t="n"/>
      <c r="C33" s="19" t="n"/>
      <c r="D33" s="22" t="n"/>
      <c r="E33" s="22" t="n"/>
      <c r="F33" s="31" t="n"/>
      <c r="G33" s="14" t="n"/>
      <c r="H33" s="32">
        <f>IF(AND(N(B33)&gt;0,N(C33)&gt;0,N(D33)&gt;0,N(E33)&gt;0),B33*C33/D33*G33,"")</f>
        <v/>
      </c>
      <c r="I33" s="32">
        <f>IF(AND(N(B33)&gt;0,N(C33)&gt;0,N(D33)&gt;0,N(E33)&gt;0),H33/E33,"")</f>
        <v/>
      </c>
      <c r="J33" s="32">
        <f>IF(AND(N(B33)&gt;0,N(C33)&gt;0,N(D33)&gt;0,N(E33)&gt;0),C33/(D33*E33)*IFERROR(INDEX($N$23:$N$27,MATCH(F33,$M$23:$M$27,0)),1),"")</f>
        <v/>
      </c>
      <c r="K33" s="32">
        <f>IF(AND(N(B33)&gt;0,N(C33)&gt;0,N(D33)&gt;0,N(E33)&gt;0),J33-C33/(D33*E33),"")</f>
        <v/>
      </c>
      <c r="P33" s="8" t="n">
        <v>250</v>
      </c>
    </row>
    <row r="34">
      <c r="A34" s="30" t="n"/>
      <c r="B34" s="8" t="n"/>
      <c r="C34" s="19" t="n"/>
      <c r="D34" s="22" t="n"/>
      <c r="E34" s="22" t="n"/>
      <c r="F34" s="31" t="n"/>
      <c r="G34" s="14" t="n"/>
      <c r="H34" s="32">
        <f>IF(AND(N(B34)&gt;0,N(C34)&gt;0,N(D34)&gt;0,N(E34)&gt;0),B34*C34/D34*G34,"")</f>
        <v/>
      </c>
      <c r="I34" s="32">
        <f>IF(AND(N(B34)&gt;0,N(C34)&gt;0,N(D34)&gt;0,N(E34)&gt;0),H34/E34,"")</f>
        <v/>
      </c>
      <c r="J34" s="32">
        <f>IF(AND(N(B34)&gt;0,N(C34)&gt;0,N(D34)&gt;0,N(E34)&gt;0),C34/(D34*E34)*IFERROR(INDEX($N$23:$N$27,MATCH(F34,$M$23:$M$27,0)),1),"")</f>
        <v/>
      </c>
      <c r="K34" s="32">
        <f>IF(AND(N(B34)&gt;0,N(C34)&gt;0,N(D34)&gt;0,N(E34)&gt;0),J34-C34/(D34*E34),"")</f>
        <v/>
      </c>
      <c r="P34" s="8" t="n">
        <v>300</v>
      </c>
    </row>
    <row r="35">
      <c r="A35" s="30" t="n"/>
      <c r="B35" s="8" t="n"/>
      <c r="C35" s="19" t="n"/>
      <c r="D35" s="22" t="n"/>
      <c r="E35" s="22" t="n"/>
      <c r="F35" s="31" t="n"/>
      <c r="G35" s="14" t="n"/>
      <c r="H35" s="32">
        <f>IF(AND(N(B35)&gt;0,N(C35)&gt;0,N(D35)&gt;0,N(E35)&gt;0),B35*C35/D35*G35,"")</f>
        <v/>
      </c>
      <c r="I35" s="32">
        <f>IF(AND(N(B35)&gt;0,N(C35)&gt;0,N(D35)&gt;0,N(E35)&gt;0),H35/E35,"")</f>
        <v/>
      </c>
      <c r="J35" s="32">
        <f>IF(AND(N(B35)&gt;0,N(C35)&gt;0,N(D35)&gt;0,N(E35)&gt;0),C35/(D35*E35)*IFERROR(INDEX($N$23:$N$27,MATCH(F35,$M$23:$M$27,0)),1),"")</f>
        <v/>
      </c>
      <c r="K35" s="32">
        <f>IF(AND(N(B35)&gt;0,N(C35)&gt;0,N(D35)&gt;0,N(E35)&gt;0),J35-C35/(D35*E35),"")</f>
        <v/>
      </c>
      <c r="P35" s="8" t="n">
        <v>350</v>
      </c>
    </row>
    <row r="36">
      <c r="A36" s="30" t="n"/>
      <c r="B36" s="8" t="n"/>
      <c r="C36" s="19" t="n"/>
      <c r="D36" s="22" t="n"/>
      <c r="E36" s="22" t="n"/>
      <c r="F36" s="31" t="n"/>
      <c r="G36" s="14" t="n"/>
      <c r="H36" s="32">
        <f>IF(AND(N(B36)&gt;0,N(C36)&gt;0,N(D36)&gt;0,N(E36)&gt;0),B36*C36/D36*G36,"")</f>
        <v/>
      </c>
      <c r="I36" s="32">
        <f>IF(AND(N(B36)&gt;0,N(C36)&gt;0,N(D36)&gt;0,N(E36)&gt;0),H36/E36,"")</f>
        <v/>
      </c>
      <c r="J36" s="32">
        <f>IF(AND(N(B36)&gt;0,N(C36)&gt;0,N(D36)&gt;0,N(E36)&gt;0),C36/(D36*E36)*IFERROR(INDEX($N$23:$N$27,MATCH(F36,$M$23:$M$27,0)),1),"")</f>
        <v/>
      </c>
      <c r="K36" s="32">
        <f>IF(AND(N(B36)&gt;0,N(C36)&gt;0,N(D36)&gt;0,N(E36)&gt;0),J36-C36/(D36*E36),"")</f>
        <v/>
      </c>
      <c r="P36" s="8" t="n">
        <v>400</v>
      </c>
    </row>
    <row r="37">
      <c r="A37" s="30" t="n"/>
      <c r="B37" s="8" t="n"/>
      <c r="C37" s="19" t="n"/>
      <c r="D37" s="22" t="n"/>
      <c r="E37" s="22" t="n"/>
      <c r="F37" s="31" t="n"/>
      <c r="G37" s="14" t="n"/>
      <c r="H37" s="32">
        <f>IF(AND(N(B37)&gt;0,N(C37)&gt;0,N(D37)&gt;0,N(E37)&gt;0),B37*C37/D37*G37,"")</f>
        <v/>
      </c>
      <c r="I37" s="32">
        <f>IF(AND(N(B37)&gt;0,N(C37)&gt;0,N(D37)&gt;0,N(E37)&gt;0),H37/E37,"")</f>
        <v/>
      </c>
      <c r="J37" s="32">
        <f>IF(AND(N(B37)&gt;0,N(C37)&gt;0,N(D37)&gt;0,N(E37)&gt;0),C37/(D37*E37)*IFERROR(INDEX($N$23:$N$27,MATCH(F37,$M$23:$M$27,0)),1),"")</f>
        <v/>
      </c>
      <c r="K37" s="32">
        <f>IF(AND(N(B37)&gt;0,N(C37)&gt;0,N(D37)&gt;0,N(E37)&gt;0),J37-C37/(D37*E37),"")</f>
        <v/>
      </c>
      <c r="P37" s="8" t="n">
        <v>500</v>
      </c>
    </row>
    <row r="38">
      <c r="A38" s="30" t="n"/>
      <c r="B38" s="8" t="n"/>
      <c r="C38" s="19" t="n"/>
      <c r="D38" s="22" t="n"/>
      <c r="E38" s="22" t="n"/>
      <c r="F38" s="31" t="n"/>
      <c r="G38" s="14" t="n"/>
      <c r="H38" s="32">
        <f>IF(AND(N(B38)&gt;0,N(C38)&gt;0,N(D38)&gt;0,N(E38)&gt;0),B38*C38/D38*G38,"")</f>
        <v/>
      </c>
      <c r="I38" s="32">
        <f>IF(AND(N(B38)&gt;0,N(C38)&gt;0,N(D38)&gt;0,N(E38)&gt;0),H38/E38,"")</f>
        <v/>
      </c>
      <c r="J38" s="32">
        <f>IF(AND(N(B38)&gt;0,N(C38)&gt;0,N(D38)&gt;0,N(E38)&gt;0),C38/(D38*E38)*IFERROR(INDEX($N$23:$N$27,MATCH(F38,$M$23:$M$27,0)),1),"")</f>
        <v/>
      </c>
      <c r="K38" s="32">
        <f>IF(AND(N(B38)&gt;0,N(C38)&gt;0,N(D38)&gt;0,N(E38)&gt;0),J38-C38/(D38*E38),"")</f>
        <v/>
      </c>
      <c r="P38" s="8" t="n">
        <v>600</v>
      </c>
    </row>
    <row r="39">
      <c r="A39" s="30" t="n"/>
      <c r="B39" s="8" t="n"/>
      <c r="C39" s="19" t="n"/>
      <c r="D39" s="22" t="n"/>
      <c r="E39" s="22" t="n"/>
      <c r="F39" s="31" t="n"/>
      <c r="G39" s="14" t="n"/>
      <c r="H39" s="32">
        <f>IF(AND(N(B39)&gt;0,N(C39)&gt;0,N(D39)&gt;0,N(E39)&gt;0),B39*C39/D39*G39,"")</f>
        <v/>
      </c>
      <c r="I39" s="32">
        <f>IF(AND(N(B39)&gt;0,N(C39)&gt;0,N(D39)&gt;0,N(E39)&gt;0),H39/E39,"")</f>
        <v/>
      </c>
      <c r="J39" s="32">
        <f>IF(AND(N(B39)&gt;0,N(C39)&gt;0,N(D39)&gt;0,N(E39)&gt;0),C39/(D39*E39)*IFERROR(INDEX($N$23:$N$27,MATCH(F39,$M$23:$M$27,0)),1),"")</f>
        <v/>
      </c>
      <c r="K39" s="32">
        <f>IF(AND(N(B39)&gt;0,N(C39)&gt;0,N(D39)&gt;0,N(E39)&gt;0),J39-C39/(D39*E39),"")</f>
        <v/>
      </c>
      <c r="P39" s="8" t="n">
        <v>800</v>
      </c>
    </row>
    <row r="40">
      <c r="A40" s="30" t="n"/>
      <c r="B40" s="8" t="n"/>
      <c r="C40" s="19" t="n"/>
      <c r="D40" s="22" t="n"/>
      <c r="E40" s="22" t="n"/>
      <c r="F40" s="31" t="n"/>
      <c r="G40" s="14" t="n"/>
      <c r="H40" s="32">
        <f>IF(AND(N(B40)&gt;0,N(C40)&gt;0,N(D40)&gt;0,N(E40)&gt;0),B40*C40/D40*G40,"")</f>
        <v/>
      </c>
      <c r="I40" s="32">
        <f>IF(AND(N(B40)&gt;0,N(C40)&gt;0,N(D40)&gt;0,N(E40)&gt;0),H40/E40,"")</f>
        <v/>
      </c>
      <c r="J40" s="32">
        <f>IF(AND(N(B40)&gt;0,N(C40)&gt;0,N(D40)&gt;0,N(E40)&gt;0),C40/(D40*E40)*IFERROR(INDEX($N$23:$N$27,MATCH(F40,$M$23:$M$27,0)),1),"")</f>
        <v/>
      </c>
      <c r="K40" s="32">
        <f>IF(AND(N(B40)&gt;0,N(C40)&gt;0,N(D40)&gt;0,N(E40)&gt;0),J40-C40/(D40*E40),"")</f>
        <v/>
      </c>
      <c r="P40" s="8" t="n">
        <v>1000</v>
      </c>
    </row>
    <row r="41">
      <c r="A41" s="30" t="n"/>
      <c r="B41" s="8" t="n"/>
      <c r="C41" s="19" t="n"/>
      <c r="D41" s="22" t="n"/>
      <c r="E41" s="22" t="n"/>
      <c r="F41" s="31" t="n"/>
      <c r="G41" s="14" t="n"/>
      <c r="H41" s="32">
        <f>IF(AND(N(B41)&gt;0,N(C41)&gt;0,N(D41)&gt;0,N(E41)&gt;0),B41*C41/D41*G41,"")</f>
        <v/>
      </c>
      <c r="I41" s="32">
        <f>IF(AND(N(B41)&gt;0,N(C41)&gt;0,N(D41)&gt;0,N(E41)&gt;0),H41/E41,"")</f>
        <v/>
      </c>
      <c r="J41" s="32">
        <f>IF(AND(N(B41)&gt;0,N(C41)&gt;0,N(D41)&gt;0,N(E41)&gt;0),C41/(D41*E41)*IFERROR(INDEX($N$23:$N$27,MATCH(F41,$M$23:$M$27,0)),1),"")</f>
        <v/>
      </c>
      <c r="K41" s="32">
        <f>IF(AND(N(B41)&gt;0,N(C41)&gt;0,N(D41)&gt;0,N(E41)&gt;0),J41-C41/(D41*E41),"")</f>
        <v/>
      </c>
      <c r="P41" s="8" t="n">
        <v>1250</v>
      </c>
    </row>
    <row r="42">
      <c r="A42" s="30" t="n"/>
      <c r="B42" s="8" t="n"/>
      <c r="C42" s="19" t="n"/>
      <c r="D42" s="22" t="n"/>
      <c r="E42" s="22" t="n"/>
      <c r="F42" s="31" t="n"/>
      <c r="G42" s="14" t="n"/>
      <c r="H42" s="32">
        <f>IF(AND(N(B42)&gt;0,N(C42)&gt;0,N(D42)&gt;0,N(E42)&gt;0),B42*C42/D42*G42,"")</f>
        <v/>
      </c>
      <c r="I42" s="32">
        <f>IF(AND(N(B42)&gt;0,N(C42)&gt;0,N(D42)&gt;0,N(E42)&gt;0),H42/E42,"")</f>
        <v/>
      </c>
      <c r="J42" s="32">
        <f>IF(AND(N(B42)&gt;0,N(C42)&gt;0,N(D42)&gt;0,N(E42)&gt;0),C42/(D42*E42)*IFERROR(INDEX($N$23:$N$27,MATCH(F42,$M$23:$M$27,0)),1),"")</f>
        <v/>
      </c>
      <c r="K42" s="32">
        <f>IF(AND(N(B42)&gt;0,N(C42)&gt;0,N(D42)&gt;0,N(E42)&gt;0),J42-C42/(D42*E42),"")</f>
        <v/>
      </c>
      <c r="P42" s="8" t="n">
        <v>1500</v>
      </c>
    </row>
    <row r="43">
      <c r="A43" s="30" t="n"/>
      <c r="B43" s="8" t="n"/>
      <c r="C43" s="19" t="n"/>
      <c r="D43" s="22" t="n"/>
      <c r="E43" s="22" t="n"/>
      <c r="F43" s="31" t="n"/>
      <c r="G43" s="14" t="n"/>
      <c r="H43" s="32">
        <f>IF(AND(N(B43)&gt;0,N(C43)&gt;0,N(D43)&gt;0,N(E43)&gt;0),B43*C43/D43*G43,"")</f>
        <v/>
      </c>
      <c r="I43" s="32">
        <f>IF(AND(N(B43)&gt;0,N(C43)&gt;0,N(D43)&gt;0,N(E43)&gt;0),H43/E43,"")</f>
        <v/>
      </c>
      <c r="J43" s="32">
        <f>IF(AND(N(B43)&gt;0,N(C43)&gt;0,N(D43)&gt;0,N(E43)&gt;0),C43/(D43*E43)*IFERROR(INDEX($N$23:$N$27,MATCH(F43,$M$23:$M$27,0)),1),"")</f>
        <v/>
      </c>
      <c r="K43" s="32">
        <f>IF(AND(N(B43)&gt;0,N(C43)&gt;0,N(D43)&gt;0,N(E43)&gt;0),J43-C43/(D43*E43),"")</f>
        <v/>
      </c>
      <c r="P43" s="8" t="n">
        <v>2000</v>
      </c>
    </row>
    <row r="44">
      <c r="A44" s="30" t="n"/>
      <c r="B44" s="8" t="n"/>
      <c r="C44" s="19" t="n"/>
      <c r="D44" s="22" t="n"/>
      <c r="E44" s="22" t="n"/>
      <c r="F44" s="31" t="n"/>
      <c r="G44" s="14" t="n"/>
      <c r="H44" s="32">
        <f>IF(AND(N(B44)&gt;0,N(C44)&gt;0,N(D44)&gt;0,N(E44)&gt;0),B44*C44/D44*G44,"")</f>
        <v/>
      </c>
      <c r="I44" s="32">
        <f>IF(AND(N(B44)&gt;0,N(C44)&gt;0,N(D44)&gt;0,N(E44)&gt;0),H44/E44,"")</f>
        <v/>
      </c>
      <c r="J44" s="32">
        <f>IF(AND(N(B44)&gt;0,N(C44)&gt;0,N(D44)&gt;0,N(E44)&gt;0),C44/(D44*E44)*IFERROR(INDEX($N$23:$N$27,MATCH(F44,$M$23:$M$27,0)),1),"")</f>
        <v/>
      </c>
      <c r="K44" s="32">
        <f>IF(AND(N(B44)&gt;0,N(C44)&gt;0,N(D44)&gt;0,N(E44)&gt;0),J44-C44/(D44*E44),"")</f>
        <v/>
      </c>
      <c r="P44" s="8" t="n">
        <v>2500</v>
      </c>
    </row>
    <row r="45">
      <c r="A45" s="30" t="n"/>
      <c r="B45" s="8" t="n"/>
      <c r="C45" s="19" t="n"/>
      <c r="D45" s="22" t="n"/>
      <c r="E45" s="22" t="n"/>
      <c r="F45" s="31" t="n"/>
      <c r="G45" s="14" t="n"/>
      <c r="H45" s="32">
        <f>IF(AND(N(B45)&gt;0,N(C45)&gt;0,N(D45)&gt;0,N(E45)&gt;0),B45*C45/D45*G45,"")</f>
        <v/>
      </c>
      <c r="I45" s="32">
        <f>IF(AND(N(B45)&gt;0,N(C45)&gt;0,N(D45)&gt;0,N(E45)&gt;0),H45/E45,"")</f>
        <v/>
      </c>
      <c r="J45" s="32">
        <f>IF(AND(N(B45)&gt;0,N(C45)&gt;0,N(D45)&gt;0,N(E45)&gt;0),C45/(D45*E45)*IFERROR(INDEX($N$23:$N$27,MATCH(F45,$M$23:$M$27,0)),1),"")</f>
        <v/>
      </c>
      <c r="K45" s="32">
        <f>IF(AND(N(B45)&gt;0,N(C45)&gt;0,N(D45)&gt;0,N(E45)&gt;0),J45-C45/(D45*E45),"")</f>
        <v/>
      </c>
    </row>
    <row r="46">
      <c r="A46" s="30" t="n"/>
      <c r="B46" s="8" t="n"/>
      <c r="C46" s="19" t="n"/>
      <c r="D46" s="22" t="n"/>
      <c r="E46" s="22" t="n"/>
      <c r="F46" s="31" t="n"/>
      <c r="G46" s="14" t="n"/>
      <c r="H46" s="32">
        <f>IF(AND(N(B46)&gt;0,N(C46)&gt;0,N(D46)&gt;0,N(E46)&gt;0),B46*C46/D46*G46,"")</f>
        <v/>
      </c>
      <c r="I46" s="32">
        <f>IF(AND(N(B46)&gt;0,N(C46)&gt;0,N(D46)&gt;0,N(E46)&gt;0),H46/E46,"")</f>
        <v/>
      </c>
      <c r="J46" s="32">
        <f>IF(AND(N(B46)&gt;0,N(C46)&gt;0,N(D46)&gt;0,N(E46)&gt;0),C46/(D46*E46)*IFERROR(INDEX($N$23:$N$27,MATCH(F46,$M$23:$M$27,0)),1),"")</f>
        <v/>
      </c>
      <c r="K46" s="32">
        <f>IF(AND(N(B46)&gt;0,N(C46)&gt;0,N(D46)&gt;0,N(E46)&gt;0),J46-C46/(D46*E46),"")</f>
        <v/>
      </c>
    </row>
    <row r="47">
      <c r="A47" s="30" t="n"/>
      <c r="B47" s="8" t="n"/>
      <c r="C47" s="19" t="n"/>
      <c r="D47" s="22" t="n"/>
      <c r="E47" s="22" t="n"/>
      <c r="F47" s="31" t="n"/>
      <c r="G47" s="14" t="n"/>
      <c r="H47" s="32">
        <f>IF(AND(N(B47)&gt;0,N(C47)&gt;0,N(D47)&gt;0,N(E47)&gt;0),B47*C47/D47*G47,"")</f>
        <v/>
      </c>
      <c r="I47" s="32">
        <f>IF(AND(N(B47)&gt;0,N(C47)&gt;0,N(D47)&gt;0,N(E47)&gt;0),H47/E47,"")</f>
        <v/>
      </c>
      <c r="J47" s="32">
        <f>IF(AND(N(B47)&gt;0,N(C47)&gt;0,N(D47)&gt;0,N(E47)&gt;0),C47/(D47*E47)*IFERROR(INDEX($N$23:$N$27,MATCH(F47,$M$23:$M$27,0)),1),"")</f>
        <v/>
      </c>
      <c r="K47" s="32">
        <f>IF(AND(N(B47)&gt;0,N(C47)&gt;0,N(D47)&gt;0,N(E47)&gt;0),J47-C47/(D47*E47),"")</f>
        <v/>
      </c>
    </row>
    <row r="48">
      <c r="A48" s="33" t="inlineStr">
        <is>
          <t>الإجمالي</t>
        </is>
      </c>
      <c r="B48" s="34" t="n"/>
      <c r="C48" s="34" t="n"/>
      <c r="D48" s="34" t="n"/>
      <c r="E48" s="34" t="n"/>
      <c r="F48" s="34" t="n"/>
      <c r="G48" s="34" t="n"/>
      <c r="H48" s="35">
        <f>SUM(H23:H47)</f>
        <v/>
      </c>
      <c r="I48" s="35">
        <f>SUM(I23:I47)</f>
        <v/>
      </c>
      <c r="J48" s="36" t="inlineStr"/>
      <c r="K48" s="35">
        <f>MAX(K23:K47)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8">
    <mergeCell ref="H12:K12"/>
    <mergeCell ref="E9:G9"/>
    <mergeCell ref="H15:K15"/>
    <mergeCell ref="E15:G15"/>
    <mergeCell ref="A1:K1"/>
    <mergeCell ref="E6:G6"/>
    <mergeCell ref="H5:K5"/>
    <mergeCell ref="H18:K18"/>
    <mergeCell ref="H14:K14"/>
    <mergeCell ref="E11:G11"/>
    <mergeCell ref="H8:K8"/>
    <mergeCell ref="A14:C14"/>
    <mergeCell ref="A48:G48"/>
    <mergeCell ref="A4:C4"/>
    <mergeCell ref="E16:G16"/>
    <mergeCell ref="H9:K9"/>
    <mergeCell ref="A21:K21"/>
    <mergeCell ref="A2:K2"/>
    <mergeCell ref="H6:K6"/>
    <mergeCell ref="E12:G12"/>
    <mergeCell ref="E18:G18"/>
    <mergeCell ref="E14:G14"/>
    <mergeCell ref="E5:G5"/>
    <mergeCell ref="H17:K17"/>
    <mergeCell ref="H11:K11"/>
    <mergeCell ref="E8:G8"/>
    <mergeCell ref="E17:G17"/>
    <mergeCell ref="H16:K16"/>
  </mergeCells>
  <conditionalFormatting sqref="A23:K47">
    <cfRule type="expression" priority="1" dxfId="0">
      <formula>AND(ISNUMBER($K23),$K23=MAX($K$23:$K$47))</formula>
    </cfRule>
  </conditionalFormatting>
  <dataValidations count="16">
    <dataValidation sqref="B5" showDropDown="0" showInputMessage="0" showErrorMessage="1" allowBlank="1" errorTitle="Sheetaky" error="أدخل رقمًا بين 200 و 700" type="whole" operator="between">
      <formula1>200</formula1>
      <formula2>700</formula2>
    </dataValidation>
    <dataValidation sqref="B6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B7" showDropDown="0" showInputMessage="0" showErrorMessage="1" allowBlank="1" errorTitle="Sheetaky" error="أدخل رقمًا بين 0 و 4000" type="decimal" operator="between">
      <formula1>0</formula1>
      <formula2>4000</formula2>
    </dataValidation>
    <dataValidation sqref="B8" showDropDown="0" showInputMessage="0" showErrorMessage="1" allowBlank="1" errorTitle="Sheetaky" error="أدخل رقمًا بين 0 و 60" type="decimal" operator="between">
      <formula1>0</formula1>
      <formula2>60</formula2>
    </dataValidation>
    <dataValidation sqref="B9" showDropDown="0" showInputMessage="0" showErrorMessage="1" allowBlank="1" errorTitle="Sheetaky" error="أدخل رقمًا بين 1.5 و 4" type="decimal" operator="between">
      <formula1>1.5</formula1>
      <formula2>4</formula2>
    </dataValidation>
    <dataValidation sqref="B10" showDropDown="0" showInputMessage="0" showErrorMessage="1" allowBlank="1" errorTitle="Sheetaky" error="أدخل رقمًا بين 0 و 0.05" type="decimal" operator="between">
      <formula1>0</formula1>
      <formula2>0.05</formula2>
    </dataValidation>
    <dataValidation sqref="B11" showDropDown="0" showInputMessage="0" showErrorMessage="1" allowBlank="1" errorTitle="Sheetaky" error="أدخل رقمًا بين 0 و 0.02" type="decimal" operator="between">
      <formula1>0</formula1>
      <formula2>0.02</formula2>
    </dataValidation>
    <dataValidation sqref="B12" showDropDown="0" showInputMessage="0" showErrorMessage="1" allowBlank="1" errorTitle="Sheetaky" error="أدخل رقمًا بين 0.2 و 0.4" type="decimal" operator="between">
      <formula1>0.2</formula1>
      <formula2>0.4</formula2>
    </dataValidation>
    <dataValidation sqref="B13" showDropDown="0" showInputMessage="0" showErrorMessage="1" allowBlank="1" errorTitle="Sheetaky" error="أدخل رقمًا بين 1 و 72" type="decimal" operator="between">
      <formula1>1</formula1>
      <formula2>72</formula2>
    </dataValidation>
    <dataValidation sqref="B23:B47" showDropDown="0" showInputMessage="0" showErrorMessage="1" allowBlank="1" errorTitle="Sheetaky" error="أدخل رقمًا بين 0 و 1000" type="whole" operator="between">
      <formula1>0</formula1>
      <formula2>1000</formula2>
    </dataValidation>
    <dataValidation sqref="C23:C47" showDropDown="0" showInputMessage="0" showErrorMessage="1" allowBlank="1" errorTitle="Sheetaky" error="أدخل رقمًا بين 0 و 5000" type="decimal" operator="between">
      <formula1>0</formula1>
      <formula2>5000</formula2>
    </dataValidation>
    <dataValidation sqref="D23:D47" showDropDown="0" showInputMessage="0" showErrorMessage="1" allowBlank="1" errorTitle="Sheetaky" error="أدخل رقمًا بين 0.3 و 1" type="decimal" operator="between">
      <formula1>0.3</formula1>
      <formula2>1</formula2>
    </dataValidation>
    <dataValidation sqref="E23:E47" showDropDown="0" showInputMessage="0" showErrorMessage="1" allowBlank="1" errorTitle="Sheetaky" error="أدخل رقمًا بين 0.3 و 1" type="decimal" operator="between">
      <formula1>0.3</formula1>
      <formula2>1</formula2>
    </dataValidation>
    <dataValidation sqref="G23:G47" showDropDown="0" showInputMessage="0" showErrorMessage="1" allowBlank="1" errorTitle="Sheetaky" error="أدخل رقمًا بين 0 و 1" type="decimal" operator="between">
      <formula1>0</formula1>
      <formula2>1</formula2>
    </dataValidation>
    <dataValidation sqref="F23:F47" showDropDown="0" showInputMessage="0" showErrorMessage="1" allowBlank="1" errorTitle="Sheetaky" error="اختر قيمة من القائمة" type="list">
      <formula1>=$M$24:$M$28</formula1>
    </dataValidation>
    <dataValidation sqref="F23:F47" showDropDown="0" showInputMessage="0" showErrorMessage="1" allowBlank="1" errorTitle="Sheetaky" error="اختر قيمة من القائمة" type="list">
      <formula1>=$M$23:$M$27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9833F"/>
    <outlinePr summaryBelow="1" summaryRight="1"/>
    <pageSetUpPr fitToPage="1"/>
  </sheetPr>
  <dimension ref="A1:B24"/>
  <sheetViews>
    <sheetView showGridLines="0" rightToLeft="1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دليل استخدام: حاسبة حجم المولد الكهربائي (kVA) مع بدء المحركات</t>
        </is>
      </c>
      <c r="B1" s="2" t="n"/>
    </row>
    <row r="2" ht="18" customHeight="1">
      <c r="A2" s="3" t="inlineStr">
        <is>
          <t>Sheetaky.com · شيتات إكسل جاهزة بالعربي والإنجليزي</t>
        </is>
      </c>
      <c r="B2" s="4" t="n"/>
    </row>
    <row r="4" ht="22" customHeight="1">
      <c r="A4" s="5" t="inlineStr">
        <is>
          <t>ما هذا الشيت؟</t>
        </is>
      </c>
      <c r="B4" s="6" t="n"/>
    </row>
    <row r="5" ht="30" customHeight="1">
      <c r="A5" s="37" t="inlineStr">
        <is>
          <t>يحدد الشيت حجم المولد الديزل المناسب لمبنى أو موقع بجمع الأحمال بمعاملات الطلب، وفحص بدء أكبر محرك، وخفض القدرة بالارتفاع والحرارة، ثم اختيار أقرب حجم قياسي.</t>
        </is>
      </c>
    </row>
    <row r="7" ht="22" customHeight="1">
      <c r="A7" s="5" t="inlineStr">
        <is>
          <t>خطوات الاستخدام</t>
        </is>
      </c>
      <c r="B7" s="6" t="n"/>
    </row>
    <row r="8" ht="20" customHeight="1">
      <c r="A8" s="38" t="n">
        <v>1</v>
      </c>
      <c r="B8" s="37" t="inlineStr">
        <is>
          <t>اضبط الجهد والهامش والارتفاع والحرارة في الإعدادات.</t>
        </is>
      </c>
    </row>
    <row r="9" ht="20" customHeight="1">
      <c r="A9" s="38" t="n">
        <v>2</v>
      </c>
      <c r="B9" s="37" t="inlineStr">
        <is>
          <t>اكتب كل حمل: العدد وkW للوحدة والكفاءة ومعامل القدرة وطريقة التشغيل ومعامل الطلب.</t>
        </is>
      </c>
    </row>
    <row r="10" ht="20" customHeight="1">
      <c r="A10" s="38" t="n">
        <v>3</v>
      </c>
      <c r="B10" s="37" t="inlineStr">
        <is>
          <t>اقرأ المولد الموصى به والعامل الحاكم (التشغيل أم البدء).</t>
        </is>
      </c>
    </row>
    <row r="11" ht="20" customHeight="1">
      <c r="A11" s="38" t="n">
        <v>4</v>
      </c>
      <c r="B11" s="37" t="inlineStr">
        <is>
          <t>غيّر طريقة تشغيل أكبر محرك (مثلاً إلى بادئ ناعم) لترى كيف ينخفض الحجم.</t>
        </is>
      </c>
    </row>
    <row r="13" ht="22" customHeight="1">
      <c r="A13" s="5" t="inlineStr">
        <is>
          <t>دليل الألوان</t>
        </is>
      </c>
      <c r="B13" s="6" t="n"/>
    </row>
    <row r="14">
      <c r="A14" s="30" t="inlineStr"/>
      <c r="B14" s="37" t="inlineStr">
        <is>
          <t>خلية إدخال: اكتب أو اختر قيمتك هنا (خط أزرق على خلفية صفراء).</t>
        </is>
      </c>
    </row>
    <row r="15">
      <c r="A15" s="39" t="inlineStr"/>
      <c r="B15" s="37" t="inlineStr">
        <is>
          <t>خلية محسوبة: معادلة تلقائية، محمية من المسح بالخطأ.</t>
        </is>
      </c>
    </row>
    <row r="16">
      <c r="A16" s="40" t="inlineStr"/>
      <c r="B16" s="37" t="inlineStr">
        <is>
          <t>عناوين الجداول والأقسام.</t>
        </is>
      </c>
    </row>
    <row r="18" ht="22" customHeight="1">
      <c r="A18" s="5" t="inlineStr">
        <is>
          <t>ملاحظات مهمة</t>
        </is>
      </c>
      <c r="B18" s="6" t="n"/>
    </row>
    <row r="19" ht="20" customHeight="1">
      <c r="A19" s="41" t="inlineStr">
        <is>
          <t>•</t>
        </is>
      </c>
      <c r="B19" s="42" t="inlineStr">
        <is>
          <t>kW للمحركات هو قدرة العمود، ولبقية الأحمال استهلاك كهربائي بكفاءة 1.</t>
        </is>
      </c>
    </row>
    <row r="20" ht="20" customHeight="1">
      <c r="A20" s="41" t="inlineStr">
        <is>
          <t>•</t>
        </is>
      </c>
      <c r="B20" s="42" t="inlineStr">
        <is>
          <t>يفترض الشيت تشغيل المحركات بالتتابع وليس معًا؛ للبدء المتزامن زد معامل البدء.</t>
        </is>
      </c>
    </row>
    <row r="21" ht="20" customHeight="1">
      <c r="A21" s="41" t="inlineStr">
        <is>
          <t>•</t>
        </is>
      </c>
      <c r="B21" s="42" t="inlineStr">
        <is>
          <t>نتيجة تقديرية؛ يعتمدها مهندس الكهرباء مع منحنيات المصنّع.</t>
        </is>
      </c>
    </row>
    <row r="22" ht="20" customHeight="1">
      <c r="A22" s="41" t="inlineStr">
        <is>
          <t>•</t>
        </is>
      </c>
      <c r="B22" s="42" t="inlineStr">
        <is>
          <t>الأوراق محمية بدون كلمة مرور لحماية المعادلات. لإلغاء الحماية: مراجعة ← إلغاء حماية الورقة.</t>
        </is>
      </c>
    </row>
    <row r="23" ht="20" customHeight="1">
      <c r="A23" s="41" t="inlineStr">
        <is>
          <t>•</t>
        </is>
      </c>
      <c r="B23" s="42" t="inlineStr">
        <is>
          <t>البيانات الموجودة مثال توضيحي، امسحها واكتب بياناتك في الخلايا الصفراء فقط.</t>
        </is>
      </c>
    </row>
    <row r="24" ht="20" customHeight="1">
      <c r="A24" s="41" t="inlineStr">
        <is>
          <t>•</t>
        </is>
      </c>
      <c r="B24" s="42" t="inlineStr">
        <is>
          <t>المزيد من الشيتات المجانية بالعربي والإنجليزي على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GEN</dc:title>
  <dcterms:created xmlns:dcterms="http://purl.org/dc/terms/" xmlns:xsi="http://www.w3.org/2001/XMLSchema-instance" xsi:type="dcterms:W3CDTF">2026-10-23T12:32:01Z</dcterms:created>
  <dcterms:modified xmlns:dcterms="http://purl.org/dc/terms/" xmlns:xsi="http://www.w3.org/2001/XMLSchema-instance" xsi:type="dcterms:W3CDTF">2026-10-23T12:32:01Z</dcterms:modified>
</cp:coreProperties>
</file>