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ميات القواعد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520F27"/>
      <sz val="11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color rgb="008A5C68"/>
      <sz val="9"/>
    </font>
    <font>
      <name val="Calibri"/>
      <i val="1"/>
      <color rgb="008A5C68"/>
      <sz val="9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2C14E"/>
      <sz val="10"/>
    </font>
  </fonts>
  <fills count="8">
    <fill>
      <patternFill/>
    </fill>
    <fill>
      <patternFill patternType="gray125"/>
    </fill>
    <fill>
      <patternFill patternType="solid">
        <fgColor rgb="007A1F3D"/>
      </patternFill>
    </fill>
    <fill>
      <patternFill patternType="solid">
        <fgColor rgb="00520F27"/>
      </patternFill>
    </fill>
    <fill>
      <patternFill patternType="solid">
        <fgColor rgb="00F5DCDF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F1CBD3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10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2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0" fontId="4" fillId="0" borderId="1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164" fontId="11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" fontId="13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2" fontId="13" fillId="6" borderId="3" applyAlignment="1" pivotButton="0" quotePrefix="0" xfId="0">
      <alignment horizontal="center" vertical="center" wrapText="1" readingOrder="2"/>
    </xf>
    <xf numFmtId="3" fontId="11" fillId="2" borderId="3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3" fontId="9" fillId="6" borderId="1" applyAlignment="1" pivotButton="0" quotePrefix="0" xfId="0">
      <alignment horizontal="center" vertical="center" wrapText="1" readingOrder="2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9" fillId="0" borderId="1" applyAlignment="1" pivotButton="0" quotePrefix="0" xfId="0">
      <alignment horizontal="center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1" fontId="9" fillId="6" borderId="1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9" fontId="9" fillId="6" borderId="1" applyAlignment="1" pivotButton="0" quotePrefix="0" xfId="0">
      <alignment horizontal="center" vertical="center" wrapText="1" readingOrder="2"/>
    </xf>
    <xf numFmtId="0" fontId="8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9" fillId="6" borderId="1" applyAlignment="1" pivotButton="0" quotePrefix="0" xfId="0">
      <alignment horizontal="center" vertical="center" wrapText="1" readingOrder="2"/>
    </xf>
    <xf numFmtId="164" fontId="9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4" fontId="4" fillId="7" borderId="1" applyAlignment="1" pivotButton="0" quotePrefix="0" xfId="0">
      <alignment horizontal="center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0" fontId="9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right" vertical="center" wrapText="1" readingOrder="2"/>
    </xf>
    <xf numFmtId="0" fontId="9" fillId="2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color rgb="003A1722"/>
      </font>
      <fill>
        <patternFill patternType="solid">
          <fgColor rgb="00FBD0D0"/>
        </patternFill>
      </fill>
    </dxf>
    <dxf>
      <font>
        <name val="Calibri"/>
        <b val="1"/>
        <color rgb="003A1722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الخرسانة لكل نوع (م³)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'كميات القواعد'!$A$23:$A$30</f>
            </numRef>
          </cat>
          <val>
            <numRef>
              <f>'كميات القواعد'!$G$23:$G$30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L37"/>
  <sheetViews>
    <sheetView showGridLines="0" rightToLeft="1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36" customHeight="1">
      <c r="A1" s="1" t="inlineStr">
        <is>
          <t>حصر كميات القواعد: خرسانة عادية ومسلحة وحفر وردم وحديد وشدة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اكتب أنواع القواعد وأبعادها وأعدادها فيحسب الشيت الخرسانة والحفر والردم والحديد والشدة والتكلفة وعدد الخلاطات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18" customHeight="1">
      <c r="A4" s="5" t="inlineStr">
        <is>
          <t>الإعدادات والأسعار</t>
        </is>
      </c>
      <c r="B4" s="6" t="n"/>
      <c r="C4" s="6" t="n"/>
      <c r="E4" s="7" t="inlineStr">
        <is>
          <t>خرسانة مسلحة للطلب (م³)</t>
        </is>
      </c>
      <c r="F4" s="8" t="n"/>
      <c r="G4" s="9" t="inlineStr">
        <is>
          <t>عدد الخلاطات</t>
        </is>
      </c>
      <c r="H4" s="10" t="n"/>
      <c r="I4" s="9" t="inlineStr">
        <is>
          <t>حديد للطلب (طن)</t>
        </is>
      </c>
      <c r="J4" s="10" t="n"/>
      <c r="K4" s="7" t="inlineStr">
        <is>
          <t>إجمالي التكلفة (ريال)</t>
        </is>
      </c>
      <c r="L4" s="8" t="n"/>
    </row>
    <row r="5" ht="34" customHeight="1">
      <c r="A5" s="11" t="inlineStr">
        <is>
          <t>سمك الخرسانة العادية PCC (م)</t>
        </is>
      </c>
      <c r="B5" s="12" t="n">
        <v>0.1</v>
      </c>
      <c r="C5" s="13" t="inlineStr">
        <is>
          <t>m</t>
        </is>
      </c>
      <c r="E5" s="14">
        <f>$G$37*(1+$B$9)</f>
        <v/>
      </c>
      <c r="F5" s="15" t="n"/>
      <c r="G5" s="16">
        <f>ROUNDUP($G$37*(1+$B$9)/$B$11,0)</f>
        <v/>
      </c>
      <c r="H5" s="17" t="n"/>
      <c r="I5" s="18">
        <f>$K$37*(1+$B$10)/1000</f>
        <v/>
      </c>
      <c r="J5" s="17" t="n"/>
      <c r="K5" s="19">
        <f>$G$37*(1+$B$9)*$B$12+$H$37*$B$13+$K$37*(1+$B$10)/1000*$B$14+$L$37*$B$15+$I$37*$B$16+$J$37*$B$17</f>
        <v/>
      </c>
      <c r="L5" s="15" t="n"/>
    </row>
    <row r="6">
      <c r="A6" s="11" t="inlineStr">
        <is>
          <t>زيادة الخرسانة العادية لكل جهة (م)</t>
        </is>
      </c>
      <c r="B6" s="12" t="n">
        <v>0.1</v>
      </c>
      <c r="C6" s="13" t="inlineStr">
        <is>
          <t>m</t>
        </is>
      </c>
    </row>
    <row r="7">
      <c r="A7" s="11" t="inlineStr">
        <is>
          <t>مسافة العمل للحفر لكل جهة (م)</t>
        </is>
      </c>
      <c r="B7" s="12" t="n">
        <v>0.5</v>
      </c>
      <c r="C7" s="13" t="inlineStr">
        <is>
          <t>m</t>
        </is>
      </c>
      <c r="E7" s="20" t="inlineStr">
        <is>
          <t>تفصيل التكلفة (ريال)</t>
        </is>
      </c>
    </row>
    <row r="8">
      <c r="A8" s="11" t="inlineStr">
        <is>
          <t>عمق الحفر من سطح الأرض (م)</t>
        </is>
      </c>
      <c r="B8" s="12" t="n">
        <v>1.5</v>
      </c>
      <c r="C8" s="13" t="inlineStr">
        <is>
          <t>m</t>
        </is>
      </c>
      <c r="E8" s="21" t="inlineStr">
        <is>
          <t>خرسانة مسلحة</t>
        </is>
      </c>
      <c r="I8" s="22">
        <f>$G$37*(1+$B$9)*$B$12</f>
        <v/>
      </c>
    </row>
    <row r="9">
      <c r="A9" s="11" t="inlineStr">
        <is>
          <t>هدر الخرسانة</t>
        </is>
      </c>
      <c r="B9" s="23" t="n">
        <v>0.03</v>
      </c>
      <c r="E9" s="21" t="inlineStr">
        <is>
          <t>خرسانة عادية</t>
        </is>
      </c>
      <c r="I9" s="22">
        <f>$H$37*$B$13</f>
        <v/>
      </c>
    </row>
    <row r="10">
      <c r="A10" s="11" t="inlineStr">
        <is>
          <t>هدر الحديد</t>
        </is>
      </c>
      <c r="B10" s="23" t="n">
        <v>0.05</v>
      </c>
      <c r="E10" s="21" t="inlineStr">
        <is>
          <t>حديد التسليح</t>
        </is>
      </c>
      <c r="I10" s="22">
        <f>$K$37*(1+$B$10)/1000*$B$14</f>
        <v/>
      </c>
    </row>
    <row r="11">
      <c r="A11" s="11" t="inlineStr">
        <is>
          <t>سعة الخلاطة (م³)</t>
        </is>
      </c>
      <c r="B11" s="24" t="n">
        <v>7</v>
      </c>
      <c r="C11" s="13" t="inlineStr">
        <is>
          <t>m³</t>
        </is>
      </c>
      <c r="E11" s="21" t="inlineStr">
        <is>
          <t>الشدة</t>
        </is>
      </c>
      <c r="I11" s="22">
        <f>$L$37*$B$15</f>
        <v/>
      </c>
    </row>
    <row r="12">
      <c r="A12" s="11" t="inlineStr">
        <is>
          <t>سعر الخرسانة المسلحة (ريال/م³)</t>
        </is>
      </c>
      <c r="B12" s="25" t="n">
        <v>300</v>
      </c>
      <c r="C12" s="13" t="inlineStr">
        <is>
          <t>SAR</t>
        </is>
      </c>
      <c r="E12" s="21" t="inlineStr">
        <is>
          <t>الحفر</t>
        </is>
      </c>
      <c r="I12" s="22">
        <f>$I$37*$B$16</f>
        <v/>
      </c>
    </row>
    <row r="13">
      <c r="A13" s="11" t="inlineStr">
        <is>
          <t>سعر الخرسانة العادية (ريال/م³)</t>
        </is>
      </c>
      <c r="B13" s="25" t="n">
        <v>230</v>
      </c>
      <c r="C13" s="13" t="inlineStr">
        <is>
          <t>SAR</t>
        </is>
      </c>
      <c r="E13" s="21" t="inlineStr">
        <is>
          <t>الردم</t>
        </is>
      </c>
      <c r="I13" s="22">
        <f>$J$37*$B$17</f>
        <v/>
      </c>
    </row>
    <row r="14">
      <c r="A14" s="11" t="inlineStr">
        <is>
          <t>سعر الحديد (ريال/طن)</t>
        </is>
      </c>
      <c r="B14" s="25" t="n">
        <v>3000</v>
      </c>
      <c r="C14" s="13" t="inlineStr">
        <is>
          <t>SAR</t>
        </is>
      </c>
    </row>
    <row r="15">
      <c r="A15" s="11" t="inlineStr">
        <is>
          <t>سعر الشدة (ريال/م²)</t>
        </is>
      </c>
      <c r="B15" s="25" t="n">
        <v>45</v>
      </c>
      <c r="C15" s="13" t="inlineStr">
        <is>
          <t>SAR</t>
        </is>
      </c>
      <c r="E15" s="20" t="inlineStr">
        <is>
          <t>فحوص</t>
        </is>
      </c>
    </row>
    <row r="16">
      <c r="A16" s="11" t="inlineStr">
        <is>
          <t>سعر الحفر (ريال/م³)</t>
        </is>
      </c>
      <c r="B16" s="25" t="n">
        <v>18</v>
      </c>
      <c r="C16" s="13" t="inlineStr">
        <is>
          <t>SAR</t>
        </is>
      </c>
      <c r="E16" s="26" t="inlineStr">
        <is>
          <t>صفوف ناقصة الأبعاد</t>
        </is>
      </c>
      <c r="H16" s="27">
        <f>IF(SUMPRODUCT(((B23:B36)&gt;0)*((((C23:C36)=0)+((D23:D36)=0)+((E23:E36)=0))&gt;0))=0,"سليم","أكمل الأبعاد")</f>
        <v/>
      </c>
    </row>
    <row r="17">
      <c r="A17" s="11" t="inlineStr">
        <is>
          <t>سعر الردم والدمك (ريال/م³)</t>
        </is>
      </c>
      <c r="B17" s="25" t="n">
        <v>25</v>
      </c>
      <c r="C17" s="13" t="inlineStr">
        <is>
          <t>SAR</t>
        </is>
      </c>
      <c r="E17" s="26" t="inlineStr">
        <is>
          <t>نسبة الحديد في الخرسانة (kg/م³)</t>
        </is>
      </c>
      <c r="H17" s="28">
        <f>IFERROR($K$37/$G$37,0)</f>
        <v/>
      </c>
    </row>
    <row r="18" ht="28" customHeight="1">
      <c r="A18" s="29" t="inlineStr">
        <is>
          <t>الخلايا الصفراء قابلة للتعديل؛ الأسعار أمثلة فاستبدلها بأسعار مشروعك.</t>
        </is>
      </c>
      <c r="E18" s="26" t="inlineStr">
        <is>
          <t>الردم ÷ الحفر</t>
        </is>
      </c>
      <c r="H18" s="30">
        <f>IFERROR($J$37/$I$37,0)</f>
        <v/>
      </c>
    </row>
    <row r="21" ht="22" customHeight="1">
      <c r="A21" s="5" t="inlineStr">
        <is>
          <t>جدول القواعد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4" customHeight="1">
      <c r="A22" s="31" t="inlineStr">
        <is>
          <t>النوع</t>
        </is>
      </c>
      <c r="B22" s="31" t="inlineStr">
        <is>
          <t>العدد</t>
        </is>
      </c>
      <c r="C22" s="31" t="inlineStr">
        <is>
          <t>الطول (م)</t>
        </is>
      </c>
      <c r="D22" s="31" t="inlineStr">
        <is>
          <t>العرض (م)</t>
        </is>
      </c>
      <c r="E22" s="31" t="inlineStr">
        <is>
          <t>السماكة (م)</t>
        </is>
      </c>
      <c r="F22" s="31" t="inlineStr">
        <is>
          <t>حديد kg/م³</t>
        </is>
      </c>
      <c r="G22" s="31" t="inlineStr">
        <is>
          <t>خرسانة م³</t>
        </is>
      </c>
      <c r="H22" s="31" t="inlineStr">
        <is>
          <t>عادية م³</t>
        </is>
      </c>
      <c r="I22" s="31" t="inlineStr">
        <is>
          <t>حفر م³</t>
        </is>
      </c>
      <c r="J22" s="31" t="inlineStr">
        <is>
          <t>ردم م³</t>
        </is>
      </c>
      <c r="K22" s="31" t="inlineStr">
        <is>
          <t>حديد kg</t>
        </is>
      </c>
      <c r="L22" s="31" t="inlineStr">
        <is>
          <t>شدة م²</t>
        </is>
      </c>
    </row>
    <row r="23">
      <c r="A23" s="32" t="inlineStr">
        <is>
          <t>قاعدة منفصلة F1</t>
        </is>
      </c>
      <c r="B23" s="33" t="n">
        <v>8</v>
      </c>
      <c r="C23" s="12" t="n">
        <v>1.5</v>
      </c>
      <c r="D23" s="12" t="n">
        <v>1.5</v>
      </c>
      <c r="E23" s="12" t="n">
        <v>0.5</v>
      </c>
      <c r="F23" s="33" t="n">
        <v>80</v>
      </c>
      <c r="G23" s="34">
        <f>IF(AND(N(B23)&gt;0,N(C23)&gt;0,N(D23)&gt;0,N(E23)&gt;0),B23*C23*D23*E23,"")</f>
        <v/>
      </c>
      <c r="H23" s="34">
        <f>IF(AND(N(B23)&gt;0,N(C23)&gt;0,N(D23)&gt;0,N(E23)&gt;0),B23*(C23+2*$B$6)*(D23+2*$B$6)*$B$5,"")</f>
        <v/>
      </c>
      <c r="I23" s="34">
        <f>IF(AND(N(B23)&gt;0,N(C23)&gt;0,N(D23)&gt;0,N(E23)&gt;0),B23*(C23+2*$B$7)*(D23+2*$B$7)*$B$8,"")</f>
        <v/>
      </c>
      <c r="J23" s="34">
        <f>IF(AND(N(B23)&gt;0,N(C23)&gt;0,N(D23)&gt;0,N(E23)&gt;0),MAX(0,I23-G23-H23),"")</f>
        <v/>
      </c>
      <c r="K23" s="22">
        <f>IF(AND(N(B23)&gt;0,N(C23)&gt;0,N(D23)&gt;0,N(E23)&gt;0),G23*N(F23),"")</f>
        <v/>
      </c>
      <c r="L23" s="35">
        <f>IF(AND(N(B23)&gt;0,N(C23)&gt;0,N(D23)&gt;0,N(E23)&gt;0),B23*2*(C23+D23)*E23,"")</f>
        <v/>
      </c>
    </row>
    <row r="24">
      <c r="A24" s="32" t="inlineStr">
        <is>
          <t>قاعدة منفصلة F2</t>
        </is>
      </c>
      <c r="B24" s="33" t="n">
        <v>6</v>
      </c>
      <c r="C24" s="12" t="n">
        <v>2</v>
      </c>
      <c r="D24" s="12" t="n">
        <v>2</v>
      </c>
      <c r="E24" s="12" t="n">
        <v>0.6</v>
      </c>
      <c r="F24" s="33" t="n">
        <v>90</v>
      </c>
      <c r="G24" s="34">
        <f>IF(AND(N(B24)&gt;0,N(C24)&gt;0,N(D24)&gt;0,N(E24)&gt;0),B24*C24*D24*E24,"")</f>
        <v/>
      </c>
      <c r="H24" s="34">
        <f>IF(AND(N(B24)&gt;0,N(C24)&gt;0,N(D24)&gt;0,N(E24)&gt;0),B24*(C24+2*$B$6)*(D24+2*$B$6)*$B$5,"")</f>
        <v/>
      </c>
      <c r="I24" s="34">
        <f>IF(AND(N(B24)&gt;0,N(C24)&gt;0,N(D24)&gt;0,N(E24)&gt;0),B24*(C24+2*$B$7)*(D24+2*$B$7)*$B$8,"")</f>
        <v/>
      </c>
      <c r="J24" s="34">
        <f>IF(AND(N(B24)&gt;0,N(C24)&gt;0,N(D24)&gt;0,N(E24)&gt;0),MAX(0,I24-G24-H24),"")</f>
        <v/>
      </c>
      <c r="K24" s="22">
        <f>IF(AND(N(B24)&gt;0,N(C24)&gt;0,N(D24)&gt;0,N(E24)&gt;0),G24*N(F24),"")</f>
        <v/>
      </c>
      <c r="L24" s="35">
        <f>IF(AND(N(B24)&gt;0,N(C24)&gt;0,N(D24)&gt;0,N(E24)&gt;0),B24*2*(C24+D24)*E24,"")</f>
        <v/>
      </c>
    </row>
    <row r="25">
      <c r="A25" s="32" t="inlineStr">
        <is>
          <t>قاعدة منفصلة F3</t>
        </is>
      </c>
      <c r="B25" s="33" t="n">
        <v>4</v>
      </c>
      <c r="C25" s="12" t="n">
        <v>2.5</v>
      </c>
      <c r="D25" s="12" t="n">
        <v>2.5</v>
      </c>
      <c r="E25" s="12" t="n">
        <v>0.7</v>
      </c>
      <c r="F25" s="33" t="n">
        <v>95</v>
      </c>
      <c r="G25" s="34">
        <f>IF(AND(N(B25)&gt;0,N(C25)&gt;0,N(D25)&gt;0,N(E25)&gt;0),B25*C25*D25*E25,"")</f>
        <v/>
      </c>
      <c r="H25" s="34">
        <f>IF(AND(N(B25)&gt;0,N(C25)&gt;0,N(D25)&gt;0,N(E25)&gt;0),B25*(C25+2*$B$6)*(D25+2*$B$6)*$B$5,"")</f>
        <v/>
      </c>
      <c r="I25" s="34">
        <f>IF(AND(N(B25)&gt;0,N(C25)&gt;0,N(D25)&gt;0,N(E25)&gt;0),B25*(C25+2*$B$7)*(D25+2*$B$7)*$B$8,"")</f>
        <v/>
      </c>
      <c r="J25" s="34">
        <f>IF(AND(N(B25)&gt;0,N(C25)&gt;0,N(D25)&gt;0,N(E25)&gt;0),MAX(0,I25-G25-H25),"")</f>
        <v/>
      </c>
      <c r="K25" s="22">
        <f>IF(AND(N(B25)&gt;0,N(C25)&gt;0,N(D25)&gt;0,N(E25)&gt;0),G25*N(F25),"")</f>
        <v/>
      </c>
      <c r="L25" s="35">
        <f>IF(AND(N(B25)&gt;0,N(C25)&gt;0,N(D25)&gt;0,N(E25)&gt;0),B25*2*(C25+D25)*E25,"")</f>
        <v/>
      </c>
    </row>
    <row r="26">
      <c r="A26" s="32" t="inlineStr">
        <is>
          <t>قاعدة شريطية للسور</t>
        </is>
      </c>
      <c r="B26" s="33" t="n">
        <v>1</v>
      </c>
      <c r="C26" s="12" t="n">
        <v>40</v>
      </c>
      <c r="D26" s="12" t="n">
        <v>0.8</v>
      </c>
      <c r="E26" s="12" t="n">
        <v>0.5</v>
      </c>
      <c r="F26" s="33" t="n">
        <v>70</v>
      </c>
      <c r="G26" s="34">
        <f>IF(AND(N(B26)&gt;0,N(C26)&gt;0,N(D26)&gt;0,N(E26)&gt;0),B26*C26*D26*E26,"")</f>
        <v/>
      </c>
      <c r="H26" s="34">
        <f>IF(AND(N(B26)&gt;0,N(C26)&gt;0,N(D26)&gt;0,N(E26)&gt;0),B26*(C26+2*$B$6)*(D26+2*$B$6)*$B$5,"")</f>
        <v/>
      </c>
      <c r="I26" s="34">
        <f>IF(AND(N(B26)&gt;0,N(C26)&gt;0,N(D26)&gt;0,N(E26)&gt;0),B26*(C26+2*$B$7)*(D26+2*$B$7)*$B$8,"")</f>
        <v/>
      </c>
      <c r="J26" s="34">
        <f>IF(AND(N(B26)&gt;0,N(C26)&gt;0,N(D26)&gt;0,N(E26)&gt;0),MAX(0,I26-G26-H26),"")</f>
        <v/>
      </c>
      <c r="K26" s="22">
        <f>IF(AND(N(B26)&gt;0,N(C26)&gt;0,N(D26)&gt;0,N(E26)&gt;0),G26*N(F26),"")</f>
        <v/>
      </c>
      <c r="L26" s="35">
        <f>IF(AND(N(B26)&gt;0,N(C26)&gt;0,N(D26)&gt;0,N(E26)&gt;0),B26*2*(C26+D26)*E26,"")</f>
        <v/>
      </c>
    </row>
    <row r="27">
      <c r="A27" s="32" t="inlineStr">
        <is>
          <t>قاعدة حفرة المصعد</t>
        </is>
      </c>
      <c r="B27" s="33" t="n">
        <v>1</v>
      </c>
      <c r="C27" s="12" t="n">
        <v>2.4</v>
      </c>
      <c r="D27" s="12" t="n">
        <v>2.2</v>
      </c>
      <c r="E27" s="12" t="n">
        <v>0.4</v>
      </c>
      <c r="F27" s="33" t="n">
        <v>100</v>
      </c>
      <c r="G27" s="34">
        <f>IF(AND(N(B27)&gt;0,N(C27)&gt;0,N(D27)&gt;0,N(E27)&gt;0),B27*C27*D27*E27,"")</f>
        <v/>
      </c>
      <c r="H27" s="34">
        <f>IF(AND(N(B27)&gt;0,N(C27)&gt;0,N(D27)&gt;0,N(E27)&gt;0),B27*(C27+2*$B$6)*(D27+2*$B$6)*$B$5,"")</f>
        <v/>
      </c>
      <c r="I27" s="34">
        <f>IF(AND(N(B27)&gt;0,N(C27)&gt;0,N(D27)&gt;0,N(E27)&gt;0),B27*(C27+2*$B$7)*(D27+2*$B$7)*$B$8,"")</f>
        <v/>
      </c>
      <c r="J27" s="34">
        <f>IF(AND(N(B27)&gt;0,N(C27)&gt;0,N(D27)&gt;0,N(E27)&gt;0),MAX(0,I27-G27-H27),"")</f>
        <v/>
      </c>
      <c r="K27" s="22">
        <f>IF(AND(N(B27)&gt;0,N(C27)&gt;0,N(D27)&gt;0,N(E27)&gt;0),G27*N(F27),"")</f>
        <v/>
      </c>
      <c r="L27" s="35">
        <f>IF(AND(N(B27)&gt;0,N(C27)&gt;0,N(D27)&gt;0,N(E27)&gt;0),B27*2*(C27+D27)*E27,"")</f>
        <v/>
      </c>
    </row>
    <row r="28">
      <c r="A28" s="32" t="n"/>
      <c r="B28" s="33" t="n"/>
      <c r="C28" s="12" t="n"/>
      <c r="D28" s="12" t="n"/>
      <c r="E28" s="12" t="n"/>
      <c r="F28" s="33" t="n"/>
      <c r="G28" s="34">
        <f>IF(AND(N(B28)&gt;0,N(C28)&gt;0,N(D28)&gt;0,N(E28)&gt;0),B28*C28*D28*E28,"")</f>
        <v/>
      </c>
      <c r="H28" s="34">
        <f>IF(AND(N(B28)&gt;0,N(C28)&gt;0,N(D28)&gt;0,N(E28)&gt;0),B28*(C28+2*$B$6)*(D28+2*$B$6)*$B$5,"")</f>
        <v/>
      </c>
      <c r="I28" s="34">
        <f>IF(AND(N(B28)&gt;0,N(C28)&gt;0,N(D28)&gt;0,N(E28)&gt;0),B28*(C28+2*$B$7)*(D28+2*$B$7)*$B$8,"")</f>
        <v/>
      </c>
      <c r="J28" s="34">
        <f>IF(AND(N(B28)&gt;0,N(C28)&gt;0,N(D28)&gt;0,N(E28)&gt;0),MAX(0,I28-G28-H28),"")</f>
        <v/>
      </c>
      <c r="K28" s="22">
        <f>IF(AND(N(B28)&gt;0,N(C28)&gt;0,N(D28)&gt;0,N(E28)&gt;0),G28*N(F28),"")</f>
        <v/>
      </c>
      <c r="L28" s="35">
        <f>IF(AND(N(B28)&gt;0,N(C28)&gt;0,N(D28)&gt;0,N(E28)&gt;0),B28*2*(C28+D28)*E28,"")</f>
        <v/>
      </c>
    </row>
    <row r="29">
      <c r="A29" s="32" t="n"/>
      <c r="B29" s="33" t="n"/>
      <c r="C29" s="12" t="n"/>
      <c r="D29" s="12" t="n"/>
      <c r="E29" s="12" t="n"/>
      <c r="F29" s="33" t="n"/>
      <c r="G29" s="34">
        <f>IF(AND(N(B29)&gt;0,N(C29)&gt;0,N(D29)&gt;0,N(E29)&gt;0),B29*C29*D29*E29,"")</f>
        <v/>
      </c>
      <c r="H29" s="34">
        <f>IF(AND(N(B29)&gt;0,N(C29)&gt;0,N(D29)&gt;0,N(E29)&gt;0),B29*(C29+2*$B$6)*(D29+2*$B$6)*$B$5,"")</f>
        <v/>
      </c>
      <c r="I29" s="34">
        <f>IF(AND(N(B29)&gt;0,N(C29)&gt;0,N(D29)&gt;0,N(E29)&gt;0),B29*(C29+2*$B$7)*(D29+2*$B$7)*$B$8,"")</f>
        <v/>
      </c>
      <c r="J29" s="34">
        <f>IF(AND(N(B29)&gt;0,N(C29)&gt;0,N(D29)&gt;0,N(E29)&gt;0),MAX(0,I29-G29-H29),"")</f>
        <v/>
      </c>
      <c r="K29" s="22">
        <f>IF(AND(N(B29)&gt;0,N(C29)&gt;0,N(D29)&gt;0,N(E29)&gt;0),G29*N(F29),"")</f>
        <v/>
      </c>
      <c r="L29" s="35">
        <f>IF(AND(N(B29)&gt;0,N(C29)&gt;0,N(D29)&gt;0,N(E29)&gt;0),B29*2*(C29+D29)*E29,"")</f>
        <v/>
      </c>
    </row>
    <row r="30">
      <c r="A30" s="32" t="n"/>
      <c r="B30" s="33" t="n"/>
      <c r="C30" s="12" t="n"/>
      <c r="D30" s="12" t="n"/>
      <c r="E30" s="12" t="n"/>
      <c r="F30" s="33" t="n"/>
      <c r="G30" s="34">
        <f>IF(AND(N(B30)&gt;0,N(C30)&gt;0,N(D30)&gt;0,N(E30)&gt;0),B30*C30*D30*E30,"")</f>
        <v/>
      </c>
      <c r="H30" s="34">
        <f>IF(AND(N(B30)&gt;0,N(C30)&gt;0,N(D30)&gt;0,N(E30)&gt;0),B30*(C30+2*$B$6)*(D30+2*$B$6)*$B$5,"")</f>
        <v/>
      </c>
      <c r="I30" s="34">
        <f>IF(AND(N(B30)&gt;0,N(C30)&gt;0,N(D30)&gt;0,N(E30)&gt;0),B30*(C30+2*$B$7)*(D30+2*$B$7)*$B$8,"")</f>
        <v/>
      </c>
      <c r="J30" s="34">
        <f>IF(AND(N(B30)&gt;0,N(C30)&gt;0,N(D30)&gt;0,N(E30)&gt;0),MAX(0,I30-G30-H30),"")</f>
        <v/>
      </c>
      <c r="K30" s="22">
        <f>IF(AND(N(B30)&gt;0,N(C30)&gt;0,N(D30)&gt;0,N(E30)&gt;0),G30*N(F30),"")</f>
        <v/>
      </c>
      <c r="L30" s="35">
        <f>IF(AND(N(B30)&gt;0,N(C30)&gt;0,N(D30)&gt;0,N(E30)&gt;0),B30*2*(C30+D30)*E30,"")</f>
        <v/>
      </c>
    </row>
    <row r="31">
      <c r="A31" s="32" t="n"/>
      <c r="B31" s="33" t="n"/>
      <c r="C31" s="12" t="n"/>
      <c r="D31" s="12" t="n"/>
      <c r="E31" s="12" t="n"/>
      <c r="F31" s="33" t="n"/>
      <c r="G31" s="34">
        <f>IF(AND(N(B31)&gt;0,N(C31)&gt;0,N(D31)&gt;0,N(E31)&gt;0),B31*C31*D31*E31,"")</f>
        <v/>
      </c>
      <c r="H31" s="34">
        <f>IF(AND(N(B31)&gt;0,N(C31)&gt;0,N(D31)&gt;0,N(E31)&gt;0),B31*(C31+2*$B$6)*(D31+2*$B$6)*$B$5,"")</f>
        <v/>
      </c>
      <c r="I31" s="34">
        <f>IF(AND(N(B31)&gt;0,N(C31)&gt;0,N(D31)&gt;0,N(E31)&gt;0),B31*(C31+2*$B$7)*(D31+2*$B$7)*$B$8,"")</f>
        <v/>
      </c>
      <c r="J31" s="34">
        <f>IF(AND(N(B31)&gt;0,N(C31)&gt;0,N(D31)&gt;0,N(E31)&gt;0),MAX(0,I31-G31-H31),"")</f>
        <v/>
      </c>
      <c r="K31" s="22">
        <f>IF(AND(N(B31)&gt;0,N(C31)&gt;0,N(D31)&gt;0,N(E31)&gt;0),G31*N(F31),"")</f>
        <v/>
      </c>
      <c r="L31" s="35">
        <f>IF(AND(N(B31)&gt;0,N(C31)&gt;0,N(D31)&gt;0,N(E31)&gt;0),B31*2*(C31+D31)*E31,"")</f>
        <v/>
      </c>
    </row>
    <row r="32">
      <c r="A32" s="32" t="n"/>
      <c r="B32" s="33" t="n"/>
      <c r="C32" s="12" t="n"/>
      <c r="D32" s="12" t="n"/>
      <c r="E32" s="12" t="n"/>
      <c r="F32" s="33" t="n"/>
      <c r="G32" s="34">
        <f>IF(AND(N(B32)&gt;0,N(C32)&gt;0,N(D32)&gt;0,N(E32)&gt;0),B32*C32*D32*E32,"")</f>
        <v/>
      </c>
      <c r="H32" s="34">
        <f>IF(AND(N(B32)&gt;0,N(C32)&gt;0,N(D32)&gt;0,N(E32)&gt;0),B32*(C32+2*$B$6)*(D32+2*$B$6)*$B$5,"")</f>
        <v/>
      </c>
      <c r="I32" s="34">
        <f>IF(AND(N(B32)&gt;0,N(C32)&gt;0,N(D32)&gt;0,N(E32)&gt;0),B32*(C32+2*$B$7)*(D32+2*$B$7)*$B$8,"")</f>
        <v/>
      </c>
      <c r="J32" s="34">
        <f>IF(AND(N(B32)&gt;0,N(C32)&gt;0,N(D32)&gt;0,N(E32)&gt;0),MAX(0,I32-G32-H32),"")</f>
        <v/>
      </c>
      <c r="K32" s="22">
        <f>IF(AND(N(B32)&gt;0,N(C32)&gt;0,N(D32)&gt;0,N(E32)&gt;0),G32*N(F32),"")</f>
        <v/>
      </c>
      <c r="L32" s="35">
        <f>IF(AND(N(B32)&gt;0,N(C32)&gt;0,N(D32)&gt;0,N(E32)&gt;0),B32*2*(C32+D32)*E32,"")</f>
        <v/>
      </c>
    </row>
    <row r="33">
      <c r="A33" s="32" t="n"/>
      <c r="B33" s="33" t="n"/>
      <c r="C33" s="12" t="n"/>
      <c r="D33" s="12" t="n"/>
      <c r="E33" s="12" t="n"/>
      <c r="F33" s="33" t="n"/>
      <c r="G33" s="34">
        <f>IF(AND(N(B33)&gt;0,N(C33)&gt;0,N(D33)&gt;0,N(E33)&gt;0),B33*C33*D33*E33,"")</f>
        <v/>
      </c>
      <c r="H33" s="34">
        <f>IF(AND(N(B33)&gt;0,N(C33)&gt;0,N(D33)&gt;0,N(E33)&gt;0),B33*(C33+2*$B$6)*(D33+2*$B$6)*$B$5,"")</f>
        <v/>
      </c>
      <c r="I33" s="34">
        <f>IF(AND(N(B33)&gt;0,N(C33)&gt;0,N(D33)&gt;0,N(E33)&gt;0),B33*(C33+2*$B$7)*(D33+2*$B$7)*$B$8,"")</f>
        <v/>
      </c>
      <c r="J33" s="34">
        <f>IF(AND(N(B33)&gt;0,N(C33)&gt;0,N(D33)&gt;0,N(E33)&gt;0),MAX(0,I33-G33-H33),"")</f>
        <v/>
      </c>
      <c r="K33" s="22">
        <f>IF(AND(N(B33)&gt;0,N(C33)&gt;0,N(D33)&gt;0,N(E33)&gt;0),G33*N(F33),"")</f>
        <v/>
      </c>
      <c r="L33" s="35">
        <f>IF(AND(N(B33)&gt;0,N(C33)&gt;0,N(D33)&gt;0,N(E33)&gt;0),B33*2*(C33+D33)*E33,"")</f>
        <v/>
      </c>
    </row>
    <row r="34">
      <c r="A34" s="32" t="n"/>
      <c r="B34" s="33" t="n"/>
      <c r="C34" s="12" t="n"/>
      <c r="D34" s="12" t="n"/>
      <c r="E34" s="12" t="n"/>
      <c r="F34" s="33" t="n"/>
      <c r="G34" s="34">
        <f>IF(AND(N(B34)&gt;0,N(C34)&gt;0,N(D34)&gt;0,N(E34)&gt;0),B34*C34*D34*E34,"")</f>
        <v/>
      </c>
      <c r="H34" s="34">
        <f>IF(AND(N(B34)&gt;0,N(C34)&gt;0,N(D34)&gt;0,N(E34)&gt;0),B34*(C34+2*$B$6)*(D34+2*$B$6)*$B$5,"")</f>
        <v/>
      </c>
      <c r="I34" s="34">
        <f>IF(AND(N(B34)&gt;0,N(C34)&gt;0,N(D34)&gt;0,N(E34)&gt;0),B34*(C34+2*$B$7)*(D34+2*$B$7)*$B$8,"")</f>
        <v/>
      </c>
      <c r="J34" s="34">
        <f>IF(AND(N(B34)&gt;0,N(C34)&gt;0,N(D34)&gt;0,N(E34)&gt;0),MAX(0,I34-G34-H34),"")</f>
        <v/>
      </c>
      <c r="K34" s="22">
        <f>IF(AND(N(B34)&gt;0,N(C34)&gt;0,N(D34)&gt;0,N(E34)&gt;0),G34*N(F34),"")</f>
        <v/>
      </c>
      <c r="L34" s="35">
        <f>IF(AND(N(B34)&gt;0,N(C34)&gt;0,N(D34)&gt;0,N(E34)&gt;0),B34*2*(C34+D34)*E34,"")</f>
        <v/>
      </c>
    </row>
    <row r="35">
      <c r="A35" s="32" t="n"/>
      <c r="B35" s="33" t="n"/>
      <c r="C35" s="12" t="n"/>
      <c r="D35" s="12" t="n"/>
      <c r="E35" s="12" t="n"/>
      <c r="F35" s="33" t="n"/>
      <c r="G35" s="34">
        <f>IF(AND(N(B35)&gt;0,N(C35)&gt;0,N(D35)&gt;0,N(E35)&gt;0),B35*C35*D35*E35,"")</f>
        <v/>
      </c>
      <c r="H35" s="34">
        <f>IF(AND(N(B35)&gt;0,N(C35)&gt;0,N(D35)&gt;0,N(E35)&gt;0),B35*(C35+2*$B$6)*(D35+2*$B$6)*$B$5,"")</f>
        <v/>
      </c>
      <c r="I35" s="34">
        <f>IF(AND(N(B35)&gt;0,N(C35)&gt;0,N(D35)&gt;0,N(E35)&gt;0),B35*(C35+2*$B$7)*(D35+2*$B$7)*$B$8,"")</f>
        <v/>
      </c>
      <c r="J35" s="34">
        <f>IF(AND(N(B35)&gt;0,N(C35)&gt;0,N(D35)&gt;0,N(E35)&gt;0),MAX(0,I35-G35-H35),"")</f>
        <v/>
      </c>
      <c r="K35" s="22">
        <f>IF(AND(N(B35)&gt;0,N(C35)&gt;0,N(D35)&gt;0,N(E35)&gt;0),G35*N(F35),"")</f>
        <v/>
      </c>
      <c r="L35" s="35">
        <f>IF(AND(N(B35)&gt;0,N(C35)&gt;0,N(D35)&gt;0,N(E35)&gt;0),B35*2*(C35+D35)*E35,"")</f>
        <v/>
      </c>
    </row>
    <row r="36">
      <c r="A36" s="32" t="n"/>
      <c r="B36" s="33" t="n"/>
      <c r="C36" s="12" t="n"/>
      <c r="D36" s="12" t="n"/>
      <c r="E36" s="12" t="n"/>
      <c r="F36" s="33" t="n"/>
      <c r="G36" s="34">
        <f>IF(AND(N(B36)&gt;0,N(C36)&gt;0,N(D36)&gt;0,N(E36)&gt;0),B36*C36*D36*E36,"")</f>
        <v/>
      </c>
      <c r="H36" s="34">
        <f>IF(AND(N(B36)&gt;0,N(C36)&gt;0,N(D36)&gt;0,N(E36)&gt;0),B36*(C36+2*$B$6)*(D36+2*$B$6)*$B$5,"")</f>
        <v/>
      </c>
      <c r="I36" s="34">
        <f>IF(AND(N(B36)&gt;0,N(C36)&gt;0,N(D36)&gt;0,N(E36)&gt;0),B36*(C36+2*$B$7)*(D36+2*$B$7)*$B$8,"")</f>
        <v/>
      </c>
      <c r="J36" s="34">
        <f>IF(AND(N(B36)&gt;0,N(C36)&gt;0,N(D36)&gt;0,N(E36)&gt;0),MAX(0,I36-G36-H36),"")</f>
        <v/>
      </c>
      <c r="K36" s="22">
        <f>IF(AND(N(B36)&gt;0,N(C36)&gt;0,N(D36)&gt;0,N(E36)&gt;0),G36*N(F36),"")</f>
        <v/>
      </c>
      <c r="L36" s="35">
        <f>IF(AND(N(B36)&gt;0,N(C36)&gt;0,N(D36)&gt;0,N(E36)&gt;0),B36*2*(C36+D36)*E36,"")</f>
        <v/>
      </c>
    </row>
    <row r="37">
      <c r="A37" s="36" t="inlineStr">
        <is>
          <t>الإجمالي</t>
        </is>
      </c>
      <c r="G37" s="37">
        <f>SUM(G23:G36)</f>
        <v/>
      </c>
      <c r="H37" s="37">
        <f>SUM(H23:H36)</f>
        <v/>
      </c>
      <c r="I37" s="37">
        <f>SUM(I23:I36)</f>
        <v/>
      </c>
      <c r="J37" s="37">
        <f>SUM(J23:J36)</f>
        <v/>
      </c>
      <c r="K37" s="38">
        <f>SUM(K23:K36)</f>
        <v/>
      </c>
      <c r="L37" s="37">
        <f>SUM(L23:L36)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4">
    <mergeCell ref="I8:L8"/>
    <mergeCell ref="A37:F37"/>
    <mergeCell ref="A18:C18"/>
    <mergeCell ref="E5:F5"/>
    <mergeCell ref="K5:L5"/>
    <mergeCell ref="I10:L10"/>
    <mergeCell ref="A21:L21"/>
    <mergeCell ref="I13:L13"/>
    <mergeCell ref="A2:L2"/>
    <mergeCell ref="E4:F4"/>
    <mergeCell ref="I9:L9"/>
    <mergeCell ref="E12:H12"/>
    <mergeCell ref="A4:C4"/>
    <mergeCell ref="I11:L11"/>
    <mergeCell ref="E16:G16"/>
    <mergeCell ref="H17:L17"/>
    <mergeCell ref="E8:H8"/>
    <mergeCell ref="E15:L15"/>
    <mergeCell ref="H16:L16"/>
    <mergeCell ref="G5:H5"/>
    <mergeCell ref="I5:J5"/>
    <mergeCell ref="E18:G18"/>
    <mergeCell ref="E10:H10"/>
    <mergeCell ref="E13:H13"/>
    <mergeCell ref="G4:H4"/>
    <mergeCell ref="I4:J4"/>
    <mergeCell ref="E9:H9"/>
    <mergeCell ref="E7:L7"/>
    <mergeCell ref="A1:L1"/>
    <mergeCell ref="I12:L12"/>
    <mergeCell ref="E17:G17"/>
    <mergeCell ref="H18:L18"/>
    <mergeCell ref="K4:L4"/>
    <mergeCell ref="E11:H11"/>
  </mergeCells>
  <conditionalFormatting sqref="A23:L36">
    <cfRule type="expression" priority="1" dxfId="0">
      <formula>AND(N($B23)&gt;0,OR(N($C23)=0,N($D23)=0,N($E23)=0))</formula>
    </cfRule>
  </conditionalFormatting>
  <conditionalFormatting sqref="G23:G36">
    <cfRule type="expression" priority="2" dxfId="1">
      <formula>AND(ISNUMBER($G23),$G23=MAX($G$23:$G$36))</formula>
    </cfRule>
  </conditionalFormatting>
  <conditionalFormatting sqref="I8:I13">
    <cfRule type="dataBar" priority="3">
      <dataBar showValue="1">
        <cfvo type="num" val="0"/>
        <cfvo type="max"/>
        <color rgb="00F2C14E"/>
      </dataBar>
    </cfRule>
  </conditionalFormatting>
  <dataValidations count="16">
    <dataValidation sqref="B5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6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7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B8" showDropDown="0" showInputMessage="0" showErrorMessage="1" allowBlank="1" errorTitle="Sheetaky" error="أدخل رقمًا بين 0.3 و 8" type="decimal" operator="between">
      <formula1>0.3</formula1>
      <formula2>8</formula2>
    </dataValidation>
    <dataValidation sqref="B9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B10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B11" showDropDown="0" showInputMessage="0" showErrorMessage="1" allowBlank="1" errorTitle="Sheetaky" error="أدخل رقمًا بين 1 و 12" type="decimal" operator="between">
      <formula1>1</formula1>
      <formula2>12</formula2>
    </dataValidation>
    <dataValidation sqref="B12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B13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B14" showDropDown="0" showInputMessage="0" showErrorMessage="1" allowBlank="1" errorTitle="Sheetaky" error="أدخل رقمًا بين 0 و 20000" type="decimal" operator="between">
      <formula1>0</formula1>
      <formula2>20000</formula2>
    </dataValidation>
    <dataValidation sqref="B15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16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17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23:B36" showDropDown="0" showInputMessage="0" showErrorMessage="1" allowBlank="1" errorTitle="Sheetaky" error="أدخل رقمًا بين 0 و 10000" type="whole" operator="between">
      <formula1>0</formula1>
      <formula2>10000</formula2>
    </dataValidation>
    <dataValidation sqref="C23:E36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F23:F36" showDropDown="0" showInputMessage="0" showErrorMessage="1" allowBlank="1" errorTitle="Sheetaky" error="أدخل رقمًا بين 0 و 400" type="decimal" operator="between">
      <formula1>0</formula1>
      <formula2>400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كميات القواعد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9" t="inlineStr">
        <is>
          <t>يحسب الشيت كميات القواعد المنفصلة والشريطية: الخرسانة المسلحة والعادية والحفر والردم والحديد والشدة، ويحول الكميات إلى طلب شراء وتكلفة.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40" t="n">
        <v>1</v>
      </c>
      <c r="B8" s="39" t="inlineStr">
        <is>
          <t>اضبط سمك الخرسانة العادية ومسافة الحفر وعمقه.</t>
        </is>
      </c>
    </row>
    <row r="9" ht="20" customHeight="1">
      <c r="A9" s="40" t="n">
        <v>2</v>
      </c>
      <c r="B9" s="39" t="inlineStr">
        <is>
          <t>اكتب كل نوع قاعدة: العدد والطول والعرض والسماكة ونسبة الحديد.</t>
        </is>
      </c>
    </row>
    <row r="10" ht="20" customHeight="1">
      <c r="A10" s="40" t="n">
        <v>3</v>
      </c>
      <c r="B10" s="39" t="inlineStr">
        <is>
          <t>عدّل الأسعار بحسب مشروعك.</t>
        </is>
      </c>
    </row>
    <row r="11" ht="20" customHeight="1">
      <c r="A11" s="40" t="n">
        <v>4</v>
      </c>
      <c r="B11" s="39" t="inlineStr">
        <is>
          <t>اقرأ كمية الطلب وعدد الخلاطات والتكلفة.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2" t="inlineStr"/>
      <c r="B14" s="39" t="inlineStr">
        <is>
          <t>خلية إدخال: اكتب أو اختر قيمتك هنا (خط أزرق على خلفية صفراء).</t>
        </is>
      </c>
    </row>
    <row r="15">
      <c r="A15" s="41" t="inlineStr"/>
      <c r="B15" s="39" t="inlineStr">
        <is>
          <t>خلية محسوبة: معادلة تلقائية، محمية من المسح بالخطأ.</t>
        </is>
      </c>
    </row>
    <row r="16">
      <c r="A16" s="42" t="inlineStr"/>
      <c r="B16" s="39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3" t="inlineStr">
        <is>
          <t>•</t>
        </is>
      </c>
      <c r="B19" s="44" t="inlineStr">
        <is>
          <t>الردم = الحفر − القاعدة − الخرسانة العادية، دون خصم رقبة العمود.</t>
        </is>
      </c>
    </row>
    <row r="20" ht="20" customHeight="1">
      <c r="A20" s="43" t="inlineStr">
        <is>
          <t>•</t>
        </is>
      </c>
      <c r="B20" s="44" t="inlineStr">
        <is>
          <t>نسب الحديد أمثلة؛ خذها من المخططات الإنشائية.</t>
        </is>
      </c>
    </row>
    <row r="21" ht="20" customHeight="1">
      <c r="A21" s="43" t="inlineStr">
        <is>
          <t>•</t>
        </is>
      </c>
      <c r="B21" s="44" t="inlineStr">
        <is>
          <t>تقدير أولي ولا يغني عن جدول التسليح التفصيلي.</t>
        </is>
      </c>
    </row>
    <row r="22" ht="20" customHeight="1">
      <c r="A22" s="43" t="inlineStr">
        <is>
          <t>•</t>
        </is>
      </c>
      <c r="B22" s="4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3" t="inlineStr">
        <is>
          <t>•</t>
        </is>
      </c>
      <c r="B23" s="4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3" t="inlineStr">
        <is>
          <t>•</t>
        </is>
      </c>
      <c r="B24" s="4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FTG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