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thwork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0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165" fontId="7" fillId="6" borderId="1" applyAlignment="1" pivotButton="0" quotePrefix="0" xfId="0">
      <alignment horizontal="center" vertical="center" wrapText="1" readingOrder="1"/>
    </xf>
    <xf numFmtId="4" fontId="7" fillId="6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center" vertical="center" wrapText="1" readingOrder="1"/>
    </xf>
    <xf numFmtId="2" fontId="5" fillId="5" borderId="1" applyAlignment="1" applyProtection="1" pivotButton="0" quotePrefix="0" xfId="0">
      <alignment horizontal="left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7" fillId="6" borderId="1" applyAlignment="1" pivotButton="0" quotePrefix="0" xfId="0">
      <alignment horizontal="center" vertical="center" wrapText="1" readingOrder="1"/>
    </xf>
    <xf numFmtId="4" fontId="4" fillId="7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Mass haul diagram</a:t>
            </a:r>
          </a:p>
        </rich>
      </tx>
    </title>
    <plotArea>
      <scatterChart>
        <ser>
          <idx val="0"/>
          <order val="0"/>
          <tx>
            <v>Mass ordinate</v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xVal>
            <numRef>
              <f>'Earthwork'!$A$13:$A$25</f>
            </numRef>
          </xVal>
          <yVal>
            <numRef>
              <f>'Earthwork'!$I$13:$I$25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Chainage (m)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Ordinate (m³)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17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L52"/>
  <sheetViews>
    <sheetView showGridLines="0" rightToLeft="0" zoomScale="10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5" customWidth="1" min="5" max="5"/>
    <col width="16" customWidth="1" min="6" max="6"/>
    <col width="16" customWidth="1" min="7" max="7"/>
    <col width="16" customWidth="1" min="8" max="8"/>
    <col width="16" customWidth="1" min="9" max="9"/>
    <col width="34" customWidth="1" min="11" max="11"/>
    <col width="16" customWidth="1" min="12" max="12"/>
    <col width="6" customWidth="1" min="13" max="13"/>
    <col width="6" customWidth="1" min="14" max="14"/>
  </cols>
  <sheetData>
    <row r="1" ht="36" customHeight="1">
      <c r="A1" s="1" t="inlineStr">
        <is>
          <t>Earthwork Volumes from Cross-Sections and Mass Haul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Enter cut and fill areas at each section to get volumes by the average end area method, mass-haul ordinates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/>
    <row r="4" ht="22" customHeight="1">
      <c r="A4" s="5" t="inlineStr">
        <is>
          <t>Parameters</t>
        </is>
      </c>
      <c r="B4" s="6" t="n"/>
      <c r="C4" s="6" t="n"/>
      <c r="D4" s="6" t="n"/>
      <c r="K4" s="7" t="inlineStr">
        <is>
          <t>Results</t>
        </is>
      </c>
      <c r="L4" s="6" t="n"/>
    </row>
    <row r="5">
      <c r="A5" s="8" t="inlineStr">
        <is>
          <t>Fill factor (bank m³ per compacted m³)</t>
        </is>
      </c>
      <c r="B5" s="9" t="n"/>
      <c r="C5" s="9" t="n"/>
      <c r="D5" s="10" t="n">
        <v>1.15</v>
      </c>
      <c r="K5" s="11" t="inlineStr">
        <is>
          <t>Total cut m³</t>
        </is>
      </c>
      <c r="L5" s="12">
        <f>SUM($E$13:$E$52)</f>
        <v/>
      </c>
    </row>
    <row r="6">
      <c r="A6" s="8" t="inlineStr">
        <is>
          <t>Excavation rate per m³</t>
        </is>
      </c>
      <c r="B6" s="9" t="n"/>
      <c r="C6" s="9" t="n"/>
      <c r="D6" s="13" t="n">
        <v>12</v>
      </c>
      <c r="K6" s="11" t="inlineStr">
        <is>
          <t>Total compacted fill m³</t>
        </is>
      </c>
      <c r="L6" s="12">
        <f>SUM($F$13:$F$52)</f>
        <v/>
      </c>
    </row>
    <row r="7">
      <c r="A7" s="8" t="inlineStr">
        <is>
          <t>Fill and compaction rate per m³</t>
        </is>
      </c>
      <c r="B7" s="9" t="n"/>
      <c r="C7" s="9" t="n"/>
      <c r="D7" s="13" t="n">
        <v>18</v>
      </c>
      <c r="K7" s="11" t="inlineStr">
        <is>
          <t>Fill needed from cut m³ (with factor)</t>
        </is>
      </c>
      <c r="L7" s="14">
        <f>$L$6*$D$5</f>
        <v/>
      </c>
    </row>
    <row r="8">
      <c r="A8" s="8" t="inlineStr">
        <is>
          <t>Disposal rate per m³</t>
        </is>
      </c>
      <c r="B8" s="9" t="n"/>
      <c r="C8" s="9" t="n"/>
      <c r="D8" s="13" t="n">
        <v>25</v>
      </c>
      <c r="K8" s="11" t="inlineStr">
        <is>
          <t>Surplus (+) or shortage (−) m³</t>
        </is>
      </c>
      <c r="L8" s="12">
        <f>$L$5-$L$7</f>
        <v/>
      </c>
    </row>
    <row r="9">
      <c r="A9" s="8" t="inlineStr">
        <is>
          <t>Borrow fill rate per m³</t>
        </is>
      </c>
      <c r="B9" s="9" t="n"/>
      <c r="C9" s="9" t="n"/>
      <c r="D9" s="13" t="n">
        <v>35</v>
      </c>
      <c r="K9" s="11" t="inlineStr">
        <is>
          <t>Surplus to dispose m³</t>
        </is>
      </c>
      <c r="L9" s="14">
        <f>MAX($L$8,0)</f>
        <v/>
      </c>
    </row>
    <row r="10">
      <c r="K10" s="11" t="inlineStr">
        <is>
          <t>Shortage to import m³</t>
        </is>
      </c>
      <c r="L10" s="14">
        <f>MAX(-$L$8,0)</f>
        <v/>
      </c>
    </row>
    <row r="11" ht="22" customHeight="1">
      <c r="A11" s="5" t="inlineStr">
        <is>
          <t>Sections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K11" s="11" t="inlineStr">
        <is>
          <t>Excavation cost</t>
        </is>
      </c>
      <c r="L11" s="15">
        <f>$L$5*$D$6</f>
        <v/>
      </c>
    </row>
    <row r="12" ht="44" customHeight="1">
      <c r="A12" s="16" t="inlineStr">
        <is>
          <t>Chainage (m)</t>
        </is>
      </c>
      <c r="B12" s="16" t="inlineStr">
        <is>
          <t>Cut area m²</t>
        </is>
      </c>
      <c r="C12" s="16" t="inlineStr">
        <is>
          <t>Fill area m²</t>
        </is>
      </c>
      <c r="D12" s="16" t="inlineStr">
        <is>
          <t>Length between</t>
        </is>
      </c>
      <c r="E12" s="16" t="inlineStr">
        <is>
          <t>Cut vol. m³</t>
        </is>
      </c>
      <c r="F12" s="16" t="inlineStr">
        <is>
          <t>Fill vol. m³</t>
        </is>
      </c>
      <c r="G12" s="16" t="inlineStr">
        <is>
          <t>Cum. cut</t>
        </is>
      </c>
      <c r="H12" s="16" t="inlineStr">
        <is>
          <t>Cum. fill (factor)</t>
        </is>
      </c>
      <c r="I12" s="16" t="inlineStr">
        <is>
          <t>Mass ordinate</t>
        </is>
      </c>
      <c r="K12" s="11" t="inlineStr">
        <is>
          <t>Fill and compaction cost</t>
        </is>
      </c>
      <c r="L12" s="15">
        <f>$L$6*$D$7</f>
        <v/>
      </c>
    </row>
    <row r="13">
      <c r="A13" s="17" t="n">
        <v>0</v>
      </c>
      <c r="B13" s="18" t="n">
        <v>0</v>
      </c>
      <c r="C13" s="18" t="n">
        <v>8.199999999999999</v>
      </c>
      <c r="D13" s="19">
        <f>IF(ISNUMBER(A13),0,"")</f>
        <v/>
      </c>
      <c r="E13" s="14">
        <f>IF(ISNUMBER(A13),0,"")</f>
        <v/>
      </c>
      <c r="F13" s="14">
        <f>IF(ISNUMBER(A13),0,"")</f>
        <v/>
      </c>
      <c r="G13" s="14">
        <f>IF(ISNUMBER(A13),0+N(E13),"")</f>
        <v/>
      </c>
      <c r="H13" s="14">
        <f>IF(ISNUMBER(A13),0+N(F13)*$D$5,"")</f>
        <v/>
      </c>
      <c r="I13" s="12">
        <f>IF(ISNUMBER(A13),G13-H13,"")</f>
        <v/>
      </c>
      <c r="K13" s="11" t="inlineStr">
        <is>
          <t>Disposal and import cost</t>
        </is>
      </c>
      <c r="L13" s="15">
        <f>$L$9*$D$8+$L$10*$D$9</f>
        <v/>
      </c>
    </row>
    <row r="14">
      <c r="A14" s="17" t="n">
        <v>20</v>
      </c>
      <c r="B14" s="18" t="n">
        <v>0.4</v>
      </c>
      <c r="C14" s="18" t="n">
        <v>5.1</v>
      </c>
      <c r="D14" s="19">
        <f>IF(AND(ISNUMBER(A14),ISNUMBER(A13)),A14-A13,"")</f>
        <v/>
      </c>
      <c r="E14" s="14">
        <f>IF(AND(ISNUMBER(A14),ISNUMBER(A13)),(N(B14)+N(B13))/2*D14,"")</f>
        <v/>
      </c>
      <c r="F14" s="14">
        <f>IF(AND(ISNUMBER(A14),ISNUMBER(A13)),(N(C14)+N(C13))/2*D14,"")</f>
        <v/>
      </c>
      <c r="G14" s="14">
        <f>IF(ISNUMBER(A14),N(G13)+N(E14),"")</f>
        <v/>
      </c>
      <c r="H14" s="14">
        <f>IF(ISNUMBER(A14),N(H13)+N(F14)*$D$5,"")</f>
        <v/>
      </c>
      <c r="I14" s="12">
        <f>IF(ISNUMBER(A14),G14-H14,"")</f>
        <v/>
      </c>
      <c r="K14" s="11" t="inlineStr">
        <is>
          <t>Total cost</t>
        </is>
      </c>
      <c r="L14" s="20">
        <f>$L$11+$L$12+$L$13</f>
        <v/>
      </c>
    </row>
    <row r="15">
      <c r="A15" s="17" t="n">
        <v>40</v>
      </c>
      <c r="B15" s="18" t="n">
        <v>2.8</v>
      </c>
      <c r="C15" s="18" t="n">
        <v>1.9</v>
      </c>
      <c r="D15" s="19">
        <f>IF(AND(ISNUMBER(A15),ISNUMBER(A14)),A15-A14,"")</f>
        <v/>
      </c>
      <c r="E15" s="14">
        <f>IF(AND(ISNUMBER(A15),ISNUMBER(A14)),(N(B15)+N(B14))/2*D15,"")</f>
        <v/>
      </c>
      <c r="F15" s="14">
        <f>IF(AND(ISNUMBER(A15),ISNUMBER(A14)),(N(C15)+N(C14))/2*D15,"")</f>
        <v/>
      </c>
      <c r="G15" s="14">
        <f>IF(ISNUMBER(A15),N(G14)+N(E15),"")</f>
        <v/>
      </c>
      <c r="H15" s="14">
        <f>IF(ISNUMBER(A15),N(H14)+N(F15)*$D$5,"")</f>
        <v/>
      </c>
      <c r="I15" s="12">
        <f>IF(ISNUMBER(A15),G15-H15,"")</f>
        <v/>
      </c>
      <c r="K15" s="11" t="inlineStr">
        <is>
          <t>Route length m</t>
        </is>
      </c>
      <c r="L15" s="15">
        <f>MAX($A$13:$A$52)-MIN($A$13:$A$52)</f>
        <v/>
      </c>
    </row>
    <row r="16">
      <c r="A16" s="17" t="n">
        <v>60</v>
      </c>
      <c r="B16" s="18" t="n">
        <v>7.5</v>
      </c>
      <c r="C16" s="18" t="n">
        <v>0</v>
      </c>
      <c r="D16" s="19">
        <f>IF(AND(ISNUMBER(A16),ISNUMBER(A15)),A16-A15,"")</f>
        <v/>
      </c>
      <c r="E16" s="14">
        <f>IF(AND(ISNUMBER(A16),ISNUMBER(A15)),(N(B16)+N(B15))/2*D16,"")</f>
        <v/>
      </c>
      <c r="F16" s="14">
        <f>IF(AND(ISNUMBER(A16),ISNUMBER(A15)),(N(C16)+N(C15))/2*D16,"")</f>
        <v/>
      </c>
      <c r="G16" s="14">
        <f>IF(ISNUMBER(A16),N(G15)+N(E16),"")</f>
        <v/>
      </c>
      <c r="H16" s="14">
        <f>IF(ISNUMBER(A16),N(H15)+N(F16)*$D$5,"")</f>
        <v/>
      </c>
      <c r="I16" s="12">
        <f>IF(ISNUMBER(A16),G16-H16,"")</f>
        <v/>
      </c>
    </row>
    <row r="17">
      <c r="A17" s="17" t="n">
        <v>80</v>
      </c>
      <c r="B17" s="18" t="n">
        <v>11.2</v>
      </c>
      <c r="C17" s="18" t="n">
        <v>0</v>
      </c>
      <c r="D17" s="19">
        <f>IF(AND(ISNUMBER(A17),ISNUMBER(A16)),A17-A16,"")</f>
        <v/>
      </c>
      <c r="E17" s="14">
        <f>IF(AND(ISNUMBER(A17),ISNUMBER(A16)),(N(B17)+N(B16))/2*D17,"")</f>
        <v/>
      </c>
      <c r="F17" s="14">
        <f>IF(AND(ISNUMBER(A17),ISNUMBER(A16)),(N(C17)+N(C16))/2*D17,"")</f>
        <v/>
      </c>
      <c r="G17" s="14">
        <f>IF(ISNUMBER(A17),N(G16)+N(E17),"")</f>
        <v/>
      </c>
      <c r="H17" s="14">
        <f>IF(ISNUMBER(A17),N(H16)+N(F17)*$D$5,"")</f>
        <v/>
      </c>
      <c r="I17" s="12">
        <f>IF(ISNUMBER(A17),G17-H17,"")</f>
        <v/>
      </c>
    </row>
    <row r="18">
      <c r="A18" s="17" t="n">
        <v>100</v>
      </c>
      <c r="B18" s="18" t="n">
        <v>9.6</v>
      </c>
      <c r="C18" s="18" t="n">
        <v>0</v>
      </c>
      <c r="D18" s="19">
        <f>IF(AND(ISNUMBER(A18),ISNUMBER(A17)),A18-A17,"")</f>
        <v/>
      </c>
      <c r="E18" s="14">
        <f>IF(AND(ISNUMBER(A18),ISNUMBER(A17)),(N(B18)+N(B17))/2*D18,"")</f>
        <v/>
      </c>
      <c r="F18" s="14">
        <f>IF(AND(ISNUMBER(A18),ISNUMBER(A17)),(N(C18)+N(C17))/2*D18,"")</f>
        <v/>
      </c>
      <c r="G18" s="14">
        <f>IF(ISNUMBER(A18),N(G17)+N(E18),"")</f>
        <v/>
      </c>
      <c r="H18" s="14">
        <f>IF(ISNUMBER(A18),N(H17)+N(F18)*$D$5,"")</f>
        <v/>
      </c>
      <c r="I18" s="12">
        <f>IF(ISNUMBER(A18),G18-H18,"")</f>
        <v/>
      </c>
    </row>
    <row r="19">
      <c r="A19" s="17" t="n">
        <v>120</v>
      </c>
      <c r="B19" s="18" t="n">
        <v>6</v>
      </c>
      <c r="C19" s="18" t="n">
        <v>1.2</v>
      </c>
      <c r="D19" s="19">
        <f>IF(AND(ISNUMBER(A19),ISNUMBER(A18)),A19-A18,"")</f>
        <v/>
      </c>
      <c r="E19" s="14">
        <f>IF(AND(ISNUMBER(A19),ISNUMBER(A18)),(N(B19)+N(B18))/2*D19,"")</f>
        <v/>
      </c>
      <c r="F19" s="14">
        <f>IF(AND(ISNUMBER(A19),ISNUMBER(A18)),(N(C19)+N(C18))/2*D19,"")</f>
        <v/>
      </c>
      <c r="G19" s="14">
        <f>IF(ISNUMBER(A19),N(G18)+N(E19),"")</f>
        <v/>
      </c>
      <c r="H19" s="14">
        <f>IF(ISNUMBER(A19),N(H18)+N(F19)*$D$5,"")</f>
        <v/>
      </c>
      <c r="I19" s="12">
        <f>IF(ISNUMBER(A19),G19-H19,"")</f>
        <v/>
      </c>
    </row>
    <row r="20">
      <c r="A20" s="17" t="n">
        <v>140</v>
      </c>
      <c r="B20" s="18" t="n">
        <v>2.1</v>
      </c>
      <c r="C20" s="18" t="n">
        <v>4.8</v>
      </c>
      <c r="D20" s="19">
        <f>IF(AND(ISNUMBER(A20),ISNUMBER(A19)),A20-A19,"")</f>
        <v/>
      </c>
      <c r="E20" s="14">
        <f>IF(AND(ISNUMBER(A20),ISNUMBER(A19)),(N(B20)+N(B19))/2*D20,"")</f>
        <v/>
      </c>
      <c r="F20" s="14">
        <f>IF(AND(ISNUMBER(A20),ISNUMBER(A19)),(N(C20)+N(C19))/2*D20,"")</f>
        <v/>
      </c>
      <c r="G20" s="14">
        <f>IF(ISNUMBER(A20),N(G19)+N(E20),"")</f>
        <v/>
      </c>
      <c r="H20" s="14">
        <f>IF(ISNUMBER(A20),N(H19)+N(F20)*$D$5,"")</f>
        <v/>
      </c>
      <c r="I20" s="12">
        <f>IF(ISNUMBER(A20),G20-H20,"")</f>
        <v/>
      </c>
    </row>
    <row r="21">
      <c r="A21" s="17" t="n">
        <v>160</v>
      </c>
      <c r="B21" s="18" t="n">
        <v>0</v>
      </c>
      <c r="C21" s="18" t="n">
        <v>9.4</v>
      </c>
      <c r="D21" s="19">
        <f>IF(AND(ISNUMBER(A21),ISNUMBER(A20)),A21-A20,"")</f>
        <v/>
      </c>
      <c r="E21" s="14">
        <f>IF(AND(ISNUMBER(A21),ISNUMBER(A20)),(N(B21)+N(B20))/2*D21,"")</f>
        <v/>
      </c>
      <c r="F21" s="14">
        <f>IF(AND(ISNUMBER(A21),ISNUMBER(A20)),(N(C21)+N(C20))/2*D21,"")</f>
        <v/>
      </c>
      <c r="G21" s="14">
        <f>IF(ISNUMBER(A21),N(G20)+N(E21),"")</f>
        <v/>
      </c>
      <c r="H21" s="14">
        <f>IF(ISNUMBER(A21),N(H20)+N(F21)*$D$5,"")</f>
        <v/>
      </c>
      <c r="I21" s="12">
        <f>IF(ISNUMBER(A21),G21-H21,"")</f>
        <v/>
      </c>
    </row>
    <row r="22">
      <c r="A22" s="17" t="n">
        <v>180</v>
      </c>
      <c r="B22" s="18" t="n">
        <v>0</v>
      </c>
      <c r="C22" s="18" t="n">
        <v>12.8</v>
      </c>
      <c r="D22" s="19">
        <f>IF(AND(ISNUMBER(A22),ISNUMBER(A21)),A22-A21,"")</f>
        <v/>
      </c>
      <c r="E22" s="14">
        <f>IF(AND(ISNUMBER(A22),ISNUMBER(A21)),(N(B22)+N(B21))/2*D22,"")</f>
        <v/>
      </c>
      <c r="F22" s="14">
        <f>IF(AND(ISNUMBER(A22),ISNUMBER(A21)),(N(C22)+N(C21))/2*D22,"")</f>
        <v/>
      </c>
      <c r="G22" s="14">
        <f>IF(ISNUMBER(A22),N(G21)+N(E22),"")</f>
        <v/>
      </c>
      <c r="H22" s="14">
        <f>IF(ISNUMBER(A22),N(H21)+N(F22)*$D$5,"")</f>
        <v/>
      </c>
      <c r="I22" s="12">
        <f>IF(ISNUMBER(A22),G22-H22,"")</f>
        <v/>
      </c>
    </row>
    <row r="23">
      <c r="A23" s="17" t="n">
        <v>200</v>
      </c>
      <c r="B23" s="18" t="n">
        <v>0.8</v>
      </c>
      <c r="C23" s="18" t="n">
        <v>8.1</v>
      </c>
      <c r="D23" s="19">
        <f>IF(AND(ISNUMBER(A23),ISNUMBER(A22)),A23-A22,"")</f>
        <v/>
      </c>
      <c r="E23" s="14">
        <f>IF(AND(ISNUMBER(A23),ISNUMBER(A22)),(N(B23)+N(B22))/2*D23,"")</f>
        <v/>
      </c>
      <c r="F23" s="14">
        <f>IF(AND(ISNUMBER(A23),ISNUMBER(A22)),(N(C23)+N(C22))/2*D23,"")</f>
        <v/>
      </c>
      <c r="G23" s="14">
        <f>IF(ISNUMBER(A23),N(G22)+N(E23),"")</f>
        <v/>
      </c>
      <c r="H23" s="14">
        <f>IF(ISNUMBER(A23),N(H22)+N(F23)*$D$5,"")</f>
        <v/>
      </c>
      <c r="I23" s="12">
        <f>IF(ISNUMBER(A23),G23-H23,"")</f>
        <v/>
      </c>
    </row>
    <row r="24">
      <c r="A24" s="17" t="n">
        <v>220</v>
      </c>
      <c r="B24" s="18" t="n">
        <v>3.5</v>
      </c>
      <c r="C24" s="18" t="n">
        <v>3</v>
      </c>
      <c r="D24" s="19">
        <f>IF(AND(ISNUMBER(A24),ISNUMBER(A23)),A24-A23,"")</f>
        <v/>
      </c>
      <c r="E24" s="14">
        <f>IF(AND(ISNUMBER(A24),ISNUMBER(A23)),(N(B24)+N(B23))/2*D24,"")</f>
        <v/>
      </c>
      <c r="F24" s="14">
        <f>IF(AND(ISNUMBER(A24),ISNUMBER(A23)),(N(C24)+N(C23))/2*D24,"")</f>
        <v/>
      </c>
      <c r="G24" s="14">
        <f>IF(ISNUMBER(A24),N(G23)+N(E24),"")</f>
        <v/>
      </c>
      <c r="H24" s="14">
        <f>IF(ISNUMBER(A24),N(H23)+N(F24)*$D$5,"")</f>
        <v/>
      </c>
      <c r="I24" s="12">
        <f>IF(ISNUMBER(A24),G24-H24,"")</f>
        <v/>
      </c>
    </row>
    <row r="25">
      <c r="A25" s="17" t="n">
        <v>240</v>
      </c>
      <c r="B25" s="18" t="n">
        <v>5.2</v>
      </c>
      <c r="C25" s="18" t="n">
        <v>0.6</v>
      </c>
      <c r="D25" s="19">
        <f>IF(AND(ISNUMBER(A25),ISNUMBER(A24)),A25-A24,"")</f>
        <v/>
      </c>
      <c r="E25" s="14">
        <f>IF(AND(ISNUMBER(A25),ISNUMBER(A24)),(N(B25)+N(B24))/2*D25,"")</f>
        <v/>
      </c>
      <c r="F25" s="14">
        <f>IF(AND(ISNUMBER(A25),ISNUMBER(A24)),(N(C25)+N(C24))/2*D25,"")</f>
        <v/>
      </c>
      <c r="G25" s="14">
        <f>IF(ISNUMBER(A25),N(G24)+N(E25),"")</f>
        <v/>
      </c>
      <c r="H25" s="14">
        <f>IF(ISNUMBER(A25),N(H24)+N(F25)*$D$5,"")</f>
        <v/>
      </c>
      <c r="I25" s="12">
        <f>IF(ISNUMBER(A25),G25-H25,"")</f>
        <v/>
      </c>
    </row>
    <row r="26">
      <c r="A26" s="17" t="n"/>
      <c r="B26" s="18" t="n"/>
      <c r="C26" s="18" t="n"/>
      <c r="D26" s="19">
        <f>IF(AND(ISNUMBER(A26),ISNUMBER(A25)),A26-A25,"")</f>
        <v/>
      </c>
      <c r="E26" s="14">
        <f>IF(AND(ISNUMBER(A26),ISNUMBER(A25)),(N(B26)+N(B25))/2*D26,"")</f>
        <v/>
      </c>
      <c r="F26" s="14">
        <f>IF(AND(ISNUMBER(A26),ISNUMBER(A25)),(N(C26)+N(C25))/2*D26,"")</f>
        <v/>
      </c>
      <c r="G26" s="14">
        <f>IF(ISNUMBER(A26),N(G25)+N(E26),"")</f>
        <v/>
      </c>
      <c r="H26" s="14">
        <f>IF(ISNUMBER(A26),N(H25)+N(F26)*$D$5,"")</f>
        <v/>
      </c>
      <c r="I26" s="12">
        <f>IF(ISNUMBER(A26),G26-H26,"")</f>
        <v/>
      </c>
    </row>
    <row r="27">
      <c r="A27" s="17" t="n"/>
      <c r="B27" s="18" t="n"/>
      <c r="C27" s="18" t="n"/>
      <c r="D27" s="19">
        <f>IF(AND(ISNUMBER(A27),ISNUMBER(A26)),A27-A26,"")</f>
        <v/>
      </c>
      <c r="E27" s="14">
        <f>IF(AND(ISNUMBER(A27),ISNUMBER(A26)),(N(B27)+N(B26))/2*D27,"")</f>
        <v/>
      </c>
      <c r="F27" s="14">
        <f>IF(AND(ISNUMBER(A27),ISNUMBER(A26)),(N(C27)+N(C26))/2*D27,"")</f>
        <v/>
      </c>
      <c r="G27" s="14">
        <f>IF(ISNUMBER(A27),N(G26)+N(E27),"")</f>
        <v/>
      </c>
      <c r="H27" s="14">
        <f>IF(ISNUMBER(A27),N(H26)+N(F27)*$D$5,"")</f>
        <v/>
      </c>
      <c r="I27" s="12">
        <f>IF(ISNUMBER(A27),G27-H27,"")</f>
        <v/>
      </c>
    </row>
    <row r="28">
      <c r="A28" s="17" t="n"/>
      <c r="B28" s="18" t="n"/>
      <c r="C28" s="18" t="n"/>
      <c r="D28" s="19">
        <f>IF(AND(ISNUMBER(A28),ISNUMBER(A27)),A28-A27,"")</f>
        <v/>
      </c>
      <c r="E28" s="14">
        <f>IF(AND(ISNUMBER(A28),ISNUMBER(A27)),(N(B28)+N(B27))/2*D28,"")</f>
        <v/>
      </c>
      <c r="F28" s="14">
        <f>IF(AND(ISNUMBER(A28),ISNUMBER(A27)),(N(C28)+N(C27))/2*D28,"")</f>
        <v/>
      </c>
      <c r="G28" s="14">
        <f>IF(ISNUMBER(A28),N(G27)+N(E28),"")</f>
        <v/>
      </c>
      <c r="H28" s="14">
        <f>IF(ISNUMBER(A28),N(H27)+N(F28)*$D$5,"")</f>
        <v/>
      </c>
      <c r="I28" s="12">
        <f>IF(ISNUMBER(A28),G28-H28,"")</f>
        <v/>
      </c>
    </row>
    <row r="29">
      <c r="A29" s="17" t="n"/>
      <c r="B29" s="18" t="n"/>
      <c r="C29" s="18" t="n"/>
      <c r="D29" s="19">
        <f>IF(AND(ISNUMBER(A29),ISNUMBER(A28)),A29-A28,"")</f>
        <v/>
      </c>
      <c r="E29" s="14">
        <f>IF(AND(ISNUMBER(A29),ISNUMBER(A28)),(N(B29)+N(B28))/2*D29,"")</f>
        <v/>
      </c>
      <c r="F29" s="14">
        <f>IF(AND(ISNUMBER(A29),ISNUMBER(A28)),(N(C29)+N(C28))/2*D29,"")</f>
        <v/>
      </c>
      <c r="G29" s="14">
        <f>IF(ISNUMBER(A29),N(G28)+N(E29),"")</f>
        <v/>
      </c>
      <c r="H29" s="14">
        <f>IF(ISNUMBER(A29),N(H28)+N(F29)*$D$5,"")</f>
        <v/>
      </c>
      <c r="I29" s="12">
        <f>IF(ISNUMBER(A29),G29-H29,"")</f>
        <v/>
      </c>
    </row>
    <row r="30">
      <c r="A30" s="17" t="n"/>
      <c r="B30" s="18" t="n"/>
      <c r="C30" s="18" t="n"/>
      <c r="D30" s="19">
        <f>IF(AND(ISNUMBER(A30),ISNUMBER(A29)),A30-A29,"")</f>
        <v/>
      </c>
      <c r="E30" s="14">
        <f>IF(AND(ISNUMBER(A30),ISNUMBER(A29)),(N(B30)+N(B29))/2*D30,"")</f>
        <v/>
      </c>
      <c r="F30" s="14">
        <f>IF(AND(ISNUMBER(A30),ISNUMBER(A29)),(N(C30)+N(C29))/2*D30,"")</f>
        <v/>
      </c>
      <c r="G30" s="14">
        <f>IF(ISNUMBER(A30),N(G29)+N(E30),"")</f>
        <v/>
      </c>
      <c r="H30" s="14">
        <f>IF(ISNUMBER(A30),N(H29)+N(F30)*$D$5,"")</f>
        <v/>
      </c>
      <c r="I30" s="12">
        <f>IF(ISNUMBER(A30),G30-H30,"")</f>
        <v/>
      </c>
    </row>
    <row r="31">
      <c r="A31" s="17" t="n"/>
      <c r="B31" s="18" t="n"/>
      <c r="C31" s="18" t="n"/>
      <c r="D31" s="19">
        <f>IF(AND(ISNUMBER(A31),ISNUMBER(A30)),A31-A30,"")</f>
        <v/>
      </c>
      <c r="E31" s="14">
        <f>IF(AND(ISNUMBER(A31),ISNUMBER(A30)),(N(B31)+N(B30))/2*D31,"")</f>
        <v/>
      </c>
      <c r="F31" s="14">
        <f>IF(AND(ISNUMBER(A31),ISNUMBER(A30)),(N(C31)+N(C30))/2*D31,"")</f>
        <v/>
      </c>
      <c r="G31" s="14">
        <f>IF(ISNUMBER(A31),N(G30)+N(E31),"")</f>
        <v/>
      </c>
      <c r="H31" s="14">
        <f>IF(ISNUMBER(A31),N(H30)+N(F31)*$D$5,"")</f>
        <v/>
      </c>
      <c r="I31" s="12">
        <f>IF(ISNUMBER(A31),G31-H31,"")</f>
        <v/>
      </c>
    </row>
    <row r="32">
      <c r="A32" s="17" t="n"/>
      <c r="B32" s="18" t="n"/>
      <c r="C32" s="18" t="n"/>
      <c r="D32" s="19">
        <f>IF(AND(ISNUMBER(A32),ISNUMBER(A31)),A32-A31,"")</f>
        <v/>
      </c>
      <c r="E32" s="14">
        <f>IF(AND(ISNUMBER(A32),ISNUMBER(A31)),(N(B32)+N(B31))/2*D32,"")</f>
        <v/>
      </c>
      <c r="F32" s="14">
        <f>IF(AND(ISNUMBER(A32),ISNUMBER(A31)),(N(C32)+N(C31))/2*D32,"")</f>
        <v/>
      </c>
      <c r="G32" s="14">
        <f>IF(ISNUMBER(A32),N(G31)+N(E32),"")</f>
        <v/>
      </c>
      <c r="H32" s="14">
        <f>IF(ISNUMBER(A32),N(H31)+N(F32)*$D$5,"")</f>
        <v/>
      </c>
      <c r="I32" s="12">
        <f>IF(ISNUMBER(A32),G32-H32,"")</f>
        <v/>
      </c>
    </row>
    <row r="33">
      <c r="A33" s="17" t="n"/>
      <c r="B33" s="18" t="n"/>
      <c r="C33" s="18" t="n"/>
      <c r="D33" s="19">
        <f>IF(AND(ISNUMBER(A33),ISNUMBER(A32)),A33-A32,"")</f>
        <v/>
      </c>
      <c r="E33" s="14">
        <f>IF(AND(ISNUMBER(A33),ISNUMBER(A32)),(N(B33)+N(B32))/2*D33,"")</f>
        <v/>
      </c>
      <c r="F33" s="14">
        <f>IF(AND(ISNUMBER(A33),ISNUMBER(A32)),(N(C33)+N(C32))/2*D33,"")</f>
        <v/>
      </c>
      <c r="G33" s="14">
        <f>IF(ISNUMBER(A33),N(G32)+N(E33),"")</f>
        <v/>
      </c>
      <c r="H33" s="14">
        <f>IF(ISNUMBER(A33),N(H32)+N(F33)*$D$5,"")</f>
        <v/>
      </c>
      <c r="I33" s="12">
        <f>IF(ISNUMBER(A33),G33-H33,"")</f>
        <v/>
      </c>
    </row>
    <row r="34">
      <c r="A34" s="17" t="n"/>
      <c r="B34" s="18" t="n"/>
      <c r="C34" s="18" t="n"/>
      <c r="D34" s="19">
        <f>IF(AND(ISNUMBER(A34),ISNUMBER(A33)),A34-A33,"")</f>
        <v/>
      </c>
      <c r="E34" s="14">
        <f>IF(AND(ISNUMBER(A34),ISNUMBER(A33)),(N(B34)+N(B33))/2*D34,"")</f>
        <v/>
      </c>
      <c r="F34" s="14">
        <f>IF(AND(ISNUMBER(A34),ISNUMBER(A33)),(N(C34)+N(C33))/2*D34,"")</f>
        <v/>
      </c>
      <c r="G34" s="14">
        <f>IF(ISNUMBER(A34),N(G33)+N(E34),"")</f>
        <v/>
      </c>
      <c r="H34" s="14">
        <f>IF(ISNUMBER(A34),N(H33)+N(F34)*$D$5,"")</f>
        <v/>
      </c>
      <c r="I34" s="12">
        <f>IF(ISNUMBER(A34),G34-H34,"")</f>
        <v/>
      </c>
    </row>
    <row r="35">
      <c r="A35" s="17" t="n"/>
      <c r="B35" s="18" t="n"/>
      <c r="C35" s="18" t="n"/>
      <c r="D35" s="19">
        <f>IF(AND(ISNUMBER(A35),ISNUMBER(A34)),A35-A34,"")</f>
        <v/>
      </c>
      <c r="E35" s="14">
        <f>IF(AND(ISNUMBER(A35),ISNUMBER(A34)),(N(B35)+N(B34))/2*D35,"")</f>
        <v/>
      </c>
      <c r="F35" s="14">
        <f>IF(AND(ISNUMBER(A35),ISNUMBER(A34)),(N(C35)+N(C34))/2*D35,"")</f>
        <v/>
      </c>
      <c r="G35" s="14">
        <f>IF(ISNUMBER(A35),N(G34)+N(E35),"")</f>
        <v/>
      </c>
      <c r="H35" s="14">
        <f>IF(ISNUMBER(A35),N(H34)+N(F35)*$D$5,"")</f>
        <v/>
      </c>
      <c r="I35" s="12">
        <f>IF(ISNUMBER(A35),G35-H35,"")</f>
        <v/>
      </c>
    </row>
    <row r="36">
      <c r="A36" s="17" t="n"/>
      <c r="B36" s="18" t="n"/>
      <c r="C36" s="18" t="n"/>
      <c r="D36" s="19">
        <f>IF(AND(ISNUMBER(A36),ISNUMBER(A35)),A36-A35,"")</f>
        <v/>
      </c>
      <c r="E36" s="14">
        <f>IF(AND(ISNUMBER(A36),ISNUMBER(A35)),(N(B36)+N(B35))/2*D36,"")</f>
        <v/>
      </c>
      <c r="F36" s="14">
        <f>IF(AND(ISNUMBER(A36),ISNUMBER(A35)),(N(C36)+N(C35))/2*D36,"")</f>
        <v/>
      </c>
      <c r="G36" s="14">
        <f>IF(ISNUMBER(A36),N(G35)+N(E36),"")</f>
        <v/>
      </c>
      <c r="H36" s="14">
        <f>IF(ISNUMBER(A36),N(H35)+N(F36)*$D$5,"")</f>
        <v/>
      </c>
      <c r="I36" s="12">
        <f>IF(ISNUMBER(A36),G36-H36,"")</f>
        <v/>
      </c>
    </row>
    <row r="37">
      <c r="A37" s="17" t="n"/>
      <c r="B37" s="18" t="n"/>
      <c r="C37" s="18" t="n"/>
      <c r="D37" s="19">
        <f>IF(AND(ISNUMBER(A37),ISNUMBER(A36)),A37-A36,"")</f>
        <v/>
      </c>
      <c r="E37" s="14">
        <f>IF(AND(ISNUMBER(A37),ISNUMBER(A36)),(N(B37)+N(B36))/2*D37,"")</f>
        <v/>
      </c>
      <c r="F37" s="14">
        <f>IF(AND(ISNUMBER(A37),ISNUMBER(A36)),(N(C37)+N(C36))/2*D37,"")</f>
        <v/>
      </c>
      <c r="G37" s="14">
        <f>IF(ISNUMBER(A37),N(G36)+N(E37),"")</f>
        <v/>
      </c>
      <c r="H37" s="14">
        <f>IF(ISNUMBER(A37),N(H36)+N(F37)*$D$5,"")</f>
        <v/>
      </c>
      <c r="I37" s="12">
        <f>IF(ISNUMBER(A37),G37-H37,"")</f>
        <v/>
      </c>
    </row>
    <row r="38">
      <c r="A38" s="17" t="n"/>
      <c r="B38" s="18" t="n"/>
      <c r="C38" s="18" t="n"/>
      <c r="D38" s="19">
        <f>IF(AND(ISNUMBER(A38),ISNUMBER(A37)),A38-A37,"")</f>
        <v/>
      </c>
      <c r="E38" s="14">
        <f>IF(AND(ISNUMBER(A38),ISNUMBER(A37)),(N(B38)+N(B37))/2*D38,"")</f>
        <v/>
      </c>
      <c r="F38" s="14">
        <f>IF(AND(ISNUMBER(A38),ISNUMBER(A37)),(N(C38)+N(C37))/2*D38,"")</f>
        <v/>
      </c>
      <c r="G38" s="14">
        <f>IF(ISNUMBER(A38),N(G37)+N(E38),"")</f>
        <v/>
      </c>
      <c r="H38" s="14">
        <f>IF(ISNUMBER(A38),N(H37)+N(F38)*$D$5,"")</f>
        <v/>
      </c>
      <c r="I38" s="12">
        <f>IF(ISNUMBER(A38),G38-H38,"")</f>
        <v/>
      </c>
    </row>
    <row r="39">
      <c r="A39" s="17" t="n"/>
      <c r="B39" s="18" t="n"/>
      <c r="C39" s="18" t="n"/>
      <c r="D39" s="19">
        <f>IF(AND(ISNUMBER(A39),ISNUMBER(A38)),A39-A38,"")</f>
        <v/>
      </c>
      <c r="E39" s="14">
        <f>IF(AND(ISNUMBER(A39),ISNUMBER(A38)),(N(B39)+N(B38))/2*D39,"")</f>
        <v/>
      </c>
      <c r="F39" s="14">
        <f>IF(AND(ISNUMBER(A39),ISNUMBER(A38)),(N(C39)+N(C38))/2*D39,"")</f>
        <v/>
      </c>
      <c r="G39" s="14">
        <f>IF(ISNUMBER(A39),N(G38)+N(E39),"")</f>
        <v/>
      </c>
      <c r="H39" s="14">
        <f>IF(ISNUMBER(A39),N(H38)+N(F39)*$D$5,"")</f>
        <v/>
      </c>
      <c r="I39" s="12">
        <f>IF(ISNUMBER(A39),G39-H39,"")</f>
        <v/>
      </c>
    </row>
    <row r="40">
      <c r="A40" s="17" t="n"/>
      <c r="B40" s="18" t="n"/>
      <c r="C40" s="18" t="n"/>
      <c r="D40" s="19">
        <f>IF(AND(ISNUMBER(A40),ISNUMBER(A39)),A40-A39,"")</f>
        <v/>
      </c>
      <c r="E40" s="14">
        <f>IF(AND(ISNUMBER(A40),ISNUMBER(A39)),(N(B40)+N(B39))/2*D40,"")</f>
        <v/>
      </c>
      <c r="F40" s="14">
        <f>IF(AND(ISNUMBER(A40),ISNUMBER(A39)),(N(C40)+N(C39))/2*D40,"")</f>
        <v/>
      </c>
      <c r="G40" s="14">
        <f>IF(ISNUMBER(A40),N(G39)+N(E40),"")</f>
        <v/>
      </c>
      <c r="H40" s="14">
        <f>IF(ISNUMBER(A40),N(H39)+N(F40)*$D$5,"")</f>
        <v/>
      </c>
      <c r="I40" s="12">
        <f>IF(ISNUMBER(A40),G40-H40,"")</f>
        <v/>
      </c>
    </row>
    <row r="41">
      <c r="A41" s="17" t="n"/>
      <c r="B41" s="18" t="n"/>
      <c r="C41" s="18" t="n"/>
      <c r="D41" s="19">
        <f>IF(AND(ISNUMBER(A41),ISNUMBER(A40)),A41-A40,"")</f>
        <v/>
      </c>
      <c r="E41" s="14">
        <f>IF(AND(ISNUMBER(A41),ISNUMBER(A40)),(N(B41)+N(B40))/2*D41,"")</f>
        <v/>
      </c>
      <c r="F41" s="14">
        <f>IF(AND(ISNUMBER(A41),ISNUMBER(A40)),(N(C41)+N(C40))/2*D41,"")</f>
        <v/>
      </c>
      <c r="G41" s="14">
        <f>IF(ISNUMBER(A41),N(G40)+N(E41),"")</f>
        <v/>
      </c>
      <c r="H41" s="14">
        <f>IF(ISNUMBER(A41),N(H40)+N(F41)*$D$5,"")</f>
        <v/>
      </c>
      <c r="I41" s="12">
        <f>IF(ISNUMBER(A41),G41-H41,"")</f>
        <v/>
      </c>
    </row>
    <row r="42">
      <c r="A42" s="17" t="n"/>
      <c r="B42" s="18" t="n"/>
      <c r="C42" s="18" t="n"/>
      <c r="D42" s="19">
        <f>IF(AND(ISNUMBER(A42),ISNUMBER(A41)),A42-A41,"")</f>
        <v/>
      </c>
      <c r="E42" s="14">
        <f>IF(AND(ISNUMBER(A42),ISNUMBER(A41)),(N(B42)+N(B41))/2*D42,"")</f>
        <v/>
      </c>
      <c r="F42" s="14">
        <f>IF(AND(ISNUMBER(A42),ISNUMBER(A41)),(N(C42)+N(C41))/2*D42,"")</f>
        <v/>
      </c>
      <c r="G42" s="14">
        <f>IF(ISNUMBER(A42),N(G41)+N(E42),"")</f>
        <v/>
      </c>
      <c r="H42" s="14">
        <f>IF(ISNUMBER(A42),N(H41)+N(F42)*$D$5,"")</f>
        <v/>
      </c>
      <c r="I42" s="12">
        <f>IF(ISNUMBER(A42),G42-H42,"")</f>
        <v/>
      </c>
    </row>
    <row r="43">
      <c r="A43" s="17" t="n"/>
      <c r="B43" s="18" t="n"/>
      <c r="C43" s="18" t="n"/>
      <c r="D43" s="19">
        <f>IF(AND(ISNUMBER(A43),ISNUMBER(A42)),A43-A42,"")</f>
        <v/>
      </c>
      <c r="E43" s="14">
        <f>IF(AND(ISNUMBER(A43),ISNUMBER(A42)),(N(B43)+N(B42))/2*D43,"")</f>
        <v/>
      </c>
      <c r="F43" s="14">
        <f>IF(AND(ISNUMBER(A43),ISNUMBER(A42)),(N(C43)+N(C42))/2*D43,"")</f>
        <v/>
      </c>
      <c r="G43" s="14">
        <f>IF(ISNUMBER(A43),N(G42)+N(E43),"")</f>
        <v/>
      </c>
      <c r="H43" s="14">
        <f>IF(ISNUMBER(A43),N(H42)+N(F43)*$D$5,"")</f>
        <v/>
      </c>
      <c r="I43" s="12">
        <f>IF(ISNUMBER(A43),G43-H43,"")</f>
        <v/>
      </c>
    </row>
    <row r="44">
      <c r="A44" s="17" t="n"/>
      <c r="B44" s="18" t="n"/>
      <c r="C44" s="18" t="n"/>
      <c r="D44" s="19">
        <f>IF(AND(ISNUMBER(A44),ISNUMBER(A43)),A44-A43,"")</f>
        <v/>
      </c>
      <c r="E44" s="14">
        <f>IF(AND(ISNUMBER(A44),ISNUMBER(A43)),(N(B44)+N(B43))/2*D44,"")</f>
        <v/>
      </c>
      <c r="F44" s="14">
        <f>IF(AND(ISNUMBER(A44),ISNUMBER(A43)),(N(C44)+N(C43))/2*D44,"")</f>
        <v/>
      </c>
      <c r="G44" s="14">
        <f>IF(ISNUMBER(A44),N(G43)+N(E44),"")</f>
        <v/>
      </c>
      <c r="H44" s="14">
        <f>IF(ISNUMBER(A44),N(H43)+N(F44)*$D$5,"")</f>
        <v/>
      </c>
      <c r="I44" s="12">
        <f>IF(ISNUMBER(A44),G44-H44,"")</f>
        <v/>
      </c>
    </row>
    <row r="45">
      <c r="A45" s="17" t="n"/>
      <c r="B45" s="18" t="n"/>
      <c r="C45" s="18" t="n"/>
      <c r="D45" s="19">
        <f>IF(AND(ISNUMBER(A45),ISNUMBER(A44)),A45-A44,"")</f>
        <v/>
      </c>
      <c r="E45" s="14">
        <f>IF(AND(ISNUMBER(A45),ISNUMBER(A44)),(N(B45)+N(B44))/2*D45,"")</f>
        <v/>
      </c>
      <c r="F45" s="14">
        <f>IF(AND(ISNUMBER(A45),ISNUMBER(A44)),(N(C45)+N(C44))/2*D45,"")</f>
        <v/>
      </c>
      <c r="G45" s="14">
        <f>IF(ISNUMBER(A45),N(G44)+N(E45),"")</f>
        <v/>
      </c>
      <c r="H45" s="14">
        <f>IF(ISNUMBER(A45),N(H44)+N(F45)*$D$5,"")</f>
        <v/>
      </c>
      <c r="I45" s="12">
        <f>IF(ISNUMBER(A45),G45-H45,"")</f>
        <v/>
      </c>
    </row>
    <row r="46">
      <c r="A46" s="17" t="n"/>
      <c r="B46" s="18" t="n"/>
      <c r="C46" s="18" t="n"/>
      <c r="D46" s="19">
        <f>IF(AND(ISNUMBER(A46),ISNUMBER(A45)),A46-A45,"")</f>
        <v/>
      </c>
      <c r="E46" s="14">
        <f>IF(AND(ISNUMBER(A46),ISNUMBER(A45)),(N(B46)+N(B45))/2*D46,"")</f>
        <v/>
      </c>
      <c r="F46" s="14">
        <f>IF(AND(ISNUMBER(A46),ISNUMBER(A45)),(N(C46)+N(C45))/2*D46,"")</f>
        <v/>
      </c>
      <c r="G46" s="14">
        <f>IF(ISNUMBER(A46),N(G45)+N(E46),"")</f>
        <v/>
      </c>
      <c r="H46" s="14">
        <f>IF(ISNUMBER(A46),N(H45)+N(F46)*$D$5,"")</f>
        <v/>
      </c>
      <c r="I46" s="12">
        <f>IF(ISNUMBER(A46),G46-H46,"")</f>
        <v/>
      </c>
    </row>
    <row r="47">
      <c r="A47" s="17" t="n"/>
      <c r="B47" s="18" t="n"/>
      <c r="C47" s="18" t="n"/>
      <c r="D47" s="19">
        <f>IF(AND(ISNUMBER(A47),ISNUMBER(A46)),A47-A46,"")</f>
        <v/>
      </c>
      <c r="E47" s="14">
        <f>IF(AND(ISNUMBER(A47),ISNUMBER(A46)),(N(B47)+N(B46))/2*D47,"")</f>
        <v/>
      </c>
      <c r="F47" s="14">
        <f>IF(AND(ISNUMBER(A47),ISNUMBER(A46)),(N(C47)+N(C46))/2*D47,"")</f>
        <v/>
      </c>
      <c r="G47" s="14">
        <f>IF(ISNUMBER(A47),N(G46)+N(E47),"")</f>
        <v/>
      </c>
      <c r="H47" s="14">
        <f>IF(ISNUMBER(A47),N(H46)+N(F47)*$D$5,"")</f>
        <v/>
      </c>
      <c r="I47" s="12">
        <f>IF(ISNUMBER(A47),G47-H47,"")</f>
        <v/>
      </c>
    </row>
    <row r="48">
      <c r="A48" s="17" t="n"/>
      <c r="B48" s="18" t="n"/>
      <c r="C48" s="18" t="n"/>
      <c r="D48" s="19">
        <f>IF(AND(ISNUMBER(A48),ISNUMBER(A47)),A48-A47,"")</f>
        <v/>
      </c>
      <c r="E48" s="14">
        <f>IF(AND(ISNUMBER(A48),ISNUMBER(A47)),(N(B48)+N(B47))/2*D48,"")</f>
        <v/>
      </c>
      <c r="F48" s="14">
        <f>IF(AND(ISNUMBER(A48),ISNUMBER(A47)),(N(C48)+N(C47))/2*D48,"")</f>
        <v/>
      </c>
      <c r="G48" s="14">
        <f>IF(ISNUMBER(A48),N(G47)+N(E48),"")</f>
        <v/>
      </c>
      <c r="H48" s="14">
        <f>IF(ISNUMBER(A48),N(H47)+N(F48)*$D$5,"")</f>
        <v/>
      </c>
      <c r="I48" s="12">
        <f>IF(ISNUMBER(A48),G48-H48,"")</f>
        <v/>
      </c>
    </row>
    <row r="49">
      <c r="A49" s="17" t="n"/>
      <c r="B49" s="18" t="n"/>
      <c r="C49" s="18" t="n"/>
      <c r="D49" s="19">
        <f>IF(AND(ISNUMBER(A49),ISNUMBER(A48)),A49-A48,"")</f>
        <v/>
      </c>
      <c r="E49" s="14">
        <f>IF(AND(ISNUMBER(A49),ISNUMBER(A48)),(N(B49)+N(B48))/2*D49,"")</f>
        <v/>
      </c>
      <c r="F49" s="14">
        <f>IF(AND(ISNUMBER(A49),ISNUMBER(A48)),(N(C49)+N(C48))/2*D49,"")</f>
        <v/>
      </c>
      <c r="G49" s="14">
        <f>IF(ISNUMBER(A49),N(G48)+N(E49),"")</f>
        <v/>
      </c>
      <c r="H49" s="14">
        <f>IF(ISNUMBER(A49),N(H48)+N(F49)*$D$5,"")</f>
        <v/>
      </c>
      <c r="I49" s="12">
        <f>IF(ISNUMBER(A49),G49-H49,"")</f>
        <v/>
      </c>
    </row>
    <row r="50">
      <c r="A50" s="17" t="n"/>
      <c r="B50" s="18" t="n"/>
      <c r="C50" s="18" t="n"/>
      <c r="D50" s="19">
        <f>IF(AND(ISNUMBER(A50),ISNUMBER(A49)),A50-A49,"")</f>
        <v/>
      </c>
      <c r="E50" s="14">
        <f>IF(AND(ISNUMBER(A50),ISNUMBER(A49)),(N(B50)+N(B49))/2*D50,"")</f>
        <v/>
      </c>
      <c r="F50" s="14">
        <f>IF(AND(ISNUMBER(A50),ISNUMBER(A49)),(N(C50)+N(C49))/2*D50,"")</f>
        <v/>
      </c>
      <c r="G50" s="14">
        <f>IF(ISNUMBER(A50),N(G49)+N(E50),"")</f>
        <v/>
      </c>
      <c r="H50" s="14">
        <f>IF(ISNUMBER(A50),N(H49)+N(F50)*$D$5,"")</f>
        <v/>
      </c>
      <c r="I50" s="12">
        <f>IF(ISNUMBER(A50),G50-H50,"")</f>
        <v/>
      </c>
    </row>
    <row r="51">
      <c r="A51" s="17" t="n"/>
      <c r="B51" s="18" t="n"/>
      <c r="C51" s="18" t="n"/>
      <c r="D51" s="19">
        <f>IF(AND(ISNUMBER(A51),ISNUMBER(A50)),A51-A50,"")</f>
        <v/>
      </c>
      <c r="E51" s="14">
        <f>IF(AND(ISNUMBER(A51),ISNUMBER(A50)),(N(B51)+N(B50))/2*D51,"")</f>
        <v/>
      </c>
      <c r="F51" s="14">
        <f>IF(AND(ISNUMBER(A51),ISNUMBER(A50)),(N(C51)+N(C50))/2*D51,"")</f>
        <v/>
      </c>
      <c r="G51" s="14">
        <f>IF(ISNUMBER(A51),N(G50)+N(E51),"")</f>
        <v/>
      </c>
      <c r="H51" s="14">
        <f>IF(ISNUMBER(A51),N(H50)+N(F51)*$D$5,"")</f>
        <v/>
      </c>
      <c r="I51" s="12">
        <f>IF(ISNUMBER(A51),G51-H51,"")</f>
        <v/>
      </c>
    </row>
    <row r="52">
      <c r="A52" s="17" t="n"/>
      <c r="B52" s="18" t="n"/>
      <c r="C52" s="18" t="n"/>
      <c r="D52" s="19">
        <f>IF(AND(ISNUMBER(A52),ISNUMBER(A51)),A52-A51,"")</f>
        <v/>
      </c>
      <c r="E52" s="14">
        <f>IF(AND(ISNUMBER(A52),ISNUMBER(A51)),(N(B52)+N(B51))/2*D52,"")</f>
        <v/>
      </c>
      <c r="F52" s="14">
        <f>IF(AND(ISNUMBER(A52),ISNUMBER(A51)),(N(C52)+N(C51))/2*D52,"")</f>
        <v/>
      </c>
      <c r="G52" s="14">
        <f>IF(ISNUMBER(A52),N(G51)+N(E52),"")</f>
        <v/>
      </c>
      <c r="H52" s="14">
        <f>IF(ISNUMBER(A52),N(H51)+N(F52)*$D$5,"")</f>
        <v/>
      </c>
      <c r="I52" s="12">
        <f>IF(ISNUMBER(A52),G52-H52,"")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0">
    <mergeCell ref="A2:I2"/>
    <mergeCell ref="A11:I11"/>
    <mergeCell ref="A5:C5"/>
    <mergeCell ref="A4:D4"/>
    <mergeCell ref="A8:C8"/>
    <mergeCell ref="A6:C6"/>
    <mergeCell ref="A1:I1"/>
    <mergeCell ref="A9:C9"/>
    <mergeCell ref="K4:L4"/>
    <mergeCell ref="A7:C7"/>
  </mergeCells>
  <conditionalFormatting sqref="A13:I52">
    <cfRule type="expression" priority="1" dxfId="0">
      <formula>AND(ISNUMBER($A13),$D13&lt;0)</formula>
    </cfRule>
  </conditionalFormatting>
  <dataValidations count="3">
    <dataValidation sqref="D5" showDropDown="0" showInputMessage="0" showErrorMessage="1" allowBlank="1" errorTitle="Sheetaky" error="Enter a number between 0.5 and 3" type="decimal" operator="between">
      <formula1>0.5</formula1>
      <formula2>3</formula2>
    </dataValidation>
    <dataValidation sqref="D6:D9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A13:C52" showDropDown="0" showInputMessage="0" showErrorMessage="1" allowBlank="1" errorTitle="Sheetaky" error="Enter a number between 0 and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Earthwork Volumes from Cross-Sections and Mass Haul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45" customHeight="1">
      <c r="A5" s="21" t="inlineStr">
        <is>
          <t>The sheet calculates cut and fill volumes between road or site sections by the average end area method, applies a fill factor, gives the mass-haul ordinate at each section and its plot, then the surplus or shortage and the cost.</t>
        </is>
      </c>
    </row>
    <row r="6"/>
    <row r="7" ht="22" customHeight="1">
      <c r="A7" s="5" t="inlineStr">
        <is>
          <t>Steps</t>
        </is>
      </c>
      <c r="B7" s="6" t="n"/>
    </row>
    <row r="8" ht="30" customHeight="1">
      <c r="A8" s="22" t="n">
        <v>1</v>
      </c>
      <c r="B8" s="21" t="inlineStr">
        <is>
          <t>Enter the fill factor (e.g. 1.15 means 1 m³ of compacted fill needs 1.15 m³ of cut) and the unit rates.</t>
        </is>
      </c>
    </row>
    <row r="9" ht="30" customHeight="1">
      <c r="A9" s="22" t="n">
        <v>2</v>
      </c>
      <c r="B9" s="21" t="inlineStr">
        <is>
          <t>For each section enter its chainage in order, the cut area and the fill area from your drawing (AutoCAD or road software).</t>
        </is>
      </c>
    </row>
    <row r="10" ht="30" customHeight="1">
      <c r="A10" s="22" t="n">
        <v>3</v>
      </c>
      <c r="B10" s="21" t="inlineStr">
        <is>
          <t>Read the volumes and the surplus or shortage, and watch the mass-haul curve: rising means mostly cut and falling means fill.</t>
        </is>
      </c>
    </row>
    <row r="11" ht="20" customHeight="1">
      <c r="A11" s="22" t="n">
        <v>4</v>
      </c>
      <c r="B11" s="21" t="inlineStr">
        <is>
          <t>Use the cost to compare alternative design levels.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23" t="inlineStr"/>
      <c r="B14" s="21" t="inlineStr">
        <is>
          <t>Input cell: type or choose your value here (blue text on yellow).</t>
        </is>
      </c>
    </row>
    <row r="15">
      <c r="A15" s="24" t="inlineStr"/>
      <c r="B15" s="21" t="inlineStr">
        <is>
          <t>Calculated cell: automatic formula, protected from accidental edits.</t>
        </is>
      </c>
    </row>
    <row r="16">
      <c r="A16" s="25" t="inlineStr"/>
      <c r="B16" s="21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26" t="inlineStr">
        <is>
          <t>•</t>
        </is>
      </c>
      <c r="B19" s="27" t="inlineStr">
        <is>
          <t>The average end area method gives good results for closely spaced sections; wide spacing or sudden changes need extra sections.</t>
        </is>
      </c>
    </row>
    <row r="20" ht="30" customHeight="1">
      <c r="A20" s="26" t="inlineStr">
        <is>
          <t>•</t>
        </is>
      </c>
      <c r="B20" s="27" t="inlineStr">
        <is>
          <t>When a section changes from cut to fill between two stations the volume is approximate; add a section at the crossing point for better accuracy.</t>
        </is>
      </c>
    </row>
    <row r="21" ht="30" customHeight="1">
      <c r="A21" s="26" t="inlineStr">
        <is>
          <t>•</t>
        </is>
      </c>
      <c r="B21" s="27" t="inlineStr">
        <is>
          <t>The fill factor depends on the soil and compaction, so use the value from the soil report or specification.</t>
        </is>
      </c>
    </row>
    <row r="22" ht="30" customHeight="1">
      <c r="A22" s="26" t="inlineStr">
        <is>
          <t>•</t>
        </is>
      </c>
      <c r="B22" s="27" t="inlineStr">
        <is>
          <t>Sheets are protected without a password to keep formulas safe. To unprotect: Review → Unprotect Sheet.</t>
        </is>
      </c>
    </row>
    <row r="23" ht="20" customHeight="1">
      <c r="A23" s="26" t="inlineStr">
        <is>
          <t>•</t>
        </is>
      </c>
      <c r="B23" s="27" t="inlineStr">
        <is>
          <t>The data shown is a worked example. Clear it and type your own data in the yellow cells only.</t>
        </is>
      </c>
    </row>
    <row r="24" ht="20" customHeight="1">
      <c r="A24" s="26" t="inlineStr">
        <is>
          <t>•</t>
        </is>
      </c>
      <c r="B24" s="2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EW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