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ors and Windows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14532D"/>
      <sz val="11"/>
    </font>
    <font>
      <name val="Segoe UI"/>
      <b val="1"/>
      <color rgb="00142A1B"/>
      <sz val="10"/>
    </font>
    <font>
      <name val="Segoe UI"/>
      <color rgb="001F4FB5"/>
      <sz val="10"/>
    </font>
    <font>
      <name val="Segoe UI"/>
      <b val="1"/>
      <color rgb="00FFFFFF"/>
      <sz val="10"/>
    </font>
    <font>
      <name val="Segoe UI"/>
      <color rgb="00142A1B"/>
      <sz val="10"/>
    </font>
    <font>
      <name val="Segoe UI"/>
      <b val="1"/>
      <color rgb="00EAB308"/>
      <sz val="10"/>
    </font>
  </fonts>
  <fills count="8">
    <fill>
      <patternFill/>
    </fill>
    <fill>
      <patternFill patternType="gray125"/>
    </fill>
    <fill>
      <patternFill patternType="solid">
        <fgColor rgb="00166534"/>
      </patternFill>
    </fill>
    <fill>
      <patternFill patternType="solid">
        <fgColor rgb="0014532D"/>
      </patternFill>
    </fill>
    <fill>
      <patternFill patternType="solid">
        <fgColor rgb="00D6EBDB"/>
      </patternFill>
    </fill>
    <fill>
      <patternFill patternType="solid">
        <fgColor rgb="00FEF9C3"/>
      </patternFill>
    </fill>
    <fill>
      <patternFill patternType="solid">
        <fgColor rgb="00DCEFE1"/>
      </patternFill>
    </fill>
    <fill>
      <patternFill patternType="solid">
        <fgColor rgb="00C3E3CC"/>
      </patternFill>
    </fill>
  </fills>
  <borders count="6">
    <border>
      <left/>
      <right/>
      <top/>
      <bottom/>
      <diagonal/>
    </border>
    <border>
      <left style="thin">
        <color rgb="00B4D7BF"/>
      </left>
      <right style="thin">
        <color rgb="00B4D7BF"/>
      </right>
      <top style="thin">
        <color rgb="00B4D7BF"/>
      </top>
      <bottom style="thin">
        <color rgb="00B4D7BF"/>
      </bottom>
    </border>
    <border>
      <left/>
      <right/>
      <top style="thin">
        <color rgb="00B4D7BF"/>
      </top>
      <bottom/>
      <diagonal/>
    </border>
    <border>
      <left/>
      <right style="thin">
        <color rgb="00B4D7BF"/>
      </right>
      <top style="thin">
        <color rgb="00B4D7BF"/>
      </top>
      <bottom/>
      <diagonal/>
    </border>
    <border>
      <left/>
      <right/>
      <top style="thin">
        <color rgb="00B4D7BF"/>
      </top>
      <bottom style="thin">
        <color rgb="00B4D7BF"/>
      </bottom>
      <diagonal/>
    </border>
    <border>
      <left/>
      <right style="thin">
        <color rgb="00B4D7BF"/>
      </right>
      <top style="thin">
        <color rgb="00B4D7BF"/>
      </top>
      <bottom style="thin">
        <color rgb="00B4D7BF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3" fillId="4" borderId="1" applyAlignment="1" pivotButton="0" quotePrefix="0" xfId="0">
      <alignment horizontal="left" vertical="center" wrapText="1" readingOrder="1"/>
    </xf>
    <xf numFmtId="0" fontId="0" fillId="4" borderId="1" pivotButton="0" quotePrefix="0" xfId="0"/>
    <xf numFmtId="0" fontId="6" fillId="2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3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5" fillId="5" borderId="1" applyAlignment="1" applyProtection="1" pivotButton="0" quotePrefix="0" xfId="0">
      <alignment horizontal="center" vertical="center" wrapText="1" readingOrder="1"/>
      <protection locked="0" hidden="0"/>
    </xf>
    <xf numFmtId="9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5" fillId="5" borderId="1" applyAlignment="1" applyProtection="1" pivotButton="0" quotePrefix="0" xfId="0">
      <alignment horizontal="left" vertical="center" wrapText="1" readingOrder="1"/>
      <protection locked="0" hidden="0"/>
    </xf>
    <xf numFmtId="2" fontId="5" fillId="5" borderId="1" applyAlignment="1" applyProtection="1" pivotButton="0" quotePrefix="0" xfId="0">
      <alignment horizontal="center" vertical="center" wrapText="1" readingOrder="1"/>
      <protection locked="0" hidden="0"/>
    </xf>
    <xf numFmtId="1" fontId="5" fillId="5" borderId="1" applyAlignment="1" applyProtection="1" pivotButton="0" quotePrefix="0" xfId="0">
      <alignment horizontal="center" vertical="center" wrapText="1" readingOrder="1"/>
      <protection locked="0" hidden="0"/>
    </xf>
    <xf numFmtId="2" fontId="7" fillId="6" borderId="1" applyAlignment="1" pivotButton="0" quotePrefix="0" xfId="0">
      <alignment horizontal="center" vertical="center" wrapText="1" readingOrder="1"/>
    </xf>
    <xf numFmtId="3" fontId="7" fillId="6" borderId="1" applyAlignment="1" pivotButton="0" quotePrefix="0" xfId="0">
      <alignment horizontal="center" vertical="center" wrapText="1" readingOrder="1"/>
    </xf>
    <xf numFmtId="0" fontId="4" fillId="7" borderId="1" applyAlignment="1" pivotButton="0" quotePrefix="0" xfId="0">
      <alignment horizontal="left" vertical="center" wrapText="1" readingOrder="1"/>
    </xf>
    <xf numFmtId="164" fontId="4" fillId="7" borderId="1" applyAlignment="1" pivotButton="0" quotePrefix="0" xfId="0">
      <alignment horizontal="center" vertical="center" wrapText="1" readingOrder="1"/>
    </xf>
    <xf numFmtId="0" fontId="7" fillId="7" borderId="1" applyAlignment="1" pivotButton="0" quotePrefix="0" xfId="0">
      <alignment horizontal="center" vertical="center" wrapText="1" readingOrder="1"/>
    </xf>
    <xf numFmtId="3" fontId="4" fillId="7" borderId="1" applyAlignment="1" pivotButton="0" quotePrefix="0" xfId="0">
      <alignment horizontal="center" vertical="center" wrapText="1" readingOrder="1"/>
    </xf>
    <xf numFmtId="0" fontId="0" fillId="0" borderId="4" pivotButton="0" quotePrefix="0" xfId="0"/>
    <xf numFmtId="0" fontId="0" fillId="0" borderId="5" pivotButton="0" quotePrefix="0" xfId="0"/>
    <xf numFmtId="0" fontId="4" fillId="0" borderId="1" applyAlignment="1" pivotButton="0" quotePrefix="0" xfId="0">
      <alignment horizontal="center" vertical="center" wrapText="1" readingOrder="1"/>
    </xf>
    <xf numFmtId="1" fontId="7" fillId="6" borderId="1" applyAlignment="1" pivotButton="0" quotePrefix="0" xfId="0">
      <alignment horizontal="center" vertical="center" wrapText="1" readingOrder="1"/>
    </xf>
    <xf numFmtId="164" fontId="7" fillId="6" borderId="1" applyAlignment="1" pivotButton="0" quotePrefix="0" xfId="0">
      <alignment horizontal="center" vertical="center" wrapText="1" readingOrder="1"/>
    </xf>
    <xf numFmtId="165" fontId="4" fillId="6" borderId="1" applyAlignment="1" pivotButton="0" quotePrefix="0" xfId="0">
      <alignment horizontal="center" vertical="center" wrapText="1" readingOrder="1"/>
    </xf>
    <xf numFmtId="49" fontId="4" fillId="6" borderId="1" applyAlignment="1" pivotButton="0" quotePrefix="0" xfId="0">
      <alignment horizontal="center" vertical="center" wrapText="1" readingOrder="1"/>
    </xf>
    <xf numFmtId="164" fontId="4" fillId="6" borderId="1" applyAlignment="1" pivotButton="0" quotePrefix="0" xfId="0">
      <alignment horizontal="center" vertical="center" wrapText="1" readingOrder="1"/>
    </xf>
    <xf numFmtId="3" fontId="4" fillId="6" borderId="1" applyAlignment="1" pivotButton="0" quotePrefix="0" xfId="0">
      <alignment horizontal="center" vertical="center" wrapText="1" readingOrder="1"/>
    </xf>
    <xf numFmtId="0" fontId="7" fillId="0" borderId="1" applyAlignment="1" pivotButton="0" quotePrefix="0" xfId="0">
      <alignment horizontal="left" vertical="center" wrapText="1" readingOrder="1"/>
    </xf>
    <xf numFmtId="0" fontId="6" fillId="2" borderId="1" applyAlignment="1" pivotButton="0" quotePrefix="0" xfId="0">
      <alignment horizontal="left" vertical="center" wrapText="1" readingOrder="1"/>
    </xf>
    <xf numFmtId="0" fontId="7" fillId="6" borderId="1" applyAlignment="1" pivotButton="0" quotePrefix="0" xfId="0">
      <alignment horizontal="left" vertical="center" wrapText="1" readingOrder="1"/>
    </xf>
    <xf numFmtId="0" fontId="7" fillId="2" borderId="1" applyAlignment="1" pivotButton="0" quotePrefix="0" xfId="0">
      <alignment horizontal="left" vertical="center" wrapText="1" readingOrder="1"/>
    </xf>
    <xf numFmtId="0" fontId="8" fillId="0" borderId="0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1">
    <dxf>
      <font>
        <name val="Segoe UI"/>
        <color rgb="00142A1B"/>
      </font>
      <fill>
        <patternFill patternType="solid">
          <fgColor rgb="00FBD0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 by material (SAR)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66534"/>
            </a:solidFill>
            <a:ln xmlns:a="http://schemas.openxmlformats.org/drawingml/2006/main">
              <a:solidFill>
                <a:srgbClr val="166534"/>
              </a:solidFill>
              <a:prstDash val="solid"/>
            </a:ln>
          </spPr>
          <cat>
            <numRef>
              <f>'Doors and Windows'!$B$41:$B$47</f>
            </numRef>
          </cat>
          <val>
            <numRef>
              <f>'Doors and Windows'!$L$41:$L$47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54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AB308"/>
    <outlinePr summaryBelow="1" summaryRight="1"/>
    <pageSetUpPr fitToPage="1"/>
  </sheetPr>
  <dimension ref="A1:O53"/>
  <sheetViews>
    <sheetView showGridLines="0" rightToLeft="0" zoomScale="100" workbookViewId="0">
      <pane xSplit="2" ySplit="16" topLeftCell="C1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6" customWidth="1" min="2" max="2"/>
    <col width="12" customWidth="1" min="3" max="3"/>
    <col width="20" customWidth="1" min="4" max="4"/>
    <col width="9" customWidth="1" min="5" max="5"/>
    <col width="9" customWidth="1" min="6" max="6"/>
    <col width="7" customWidth="1" min="7" max="7"/>
    <col width="10" customWidth="1" min="8" max="8"/>
    <col width="10" customWidth="1" min="9" max="9"/>
    <col width="11" customWidth="1" min="10" max="10"/>
    <col width="11" customWidth="1" min="11" max="11"/>
    <col width="12" customWidth="1" min="12" max="12"/>
    <col width="3" customWidth="1" min="13" max="13"/>
    <col width="24" customWidth="1" min="14" max="14"/>
    <col width="11" customWidth="1" min="15" max="15"/>
  </cols>
  <sheetData>
    <row r="1" ht="36" customHeight="1">
      <c r="A1" s="1" t="inlineStr">
        <is>
          <t>Doors and Windows Schedule: Sizes, Areas, Cost and Daylight Ratio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18" customHeight="1">
      <c r="A2" s="3" t="inlineStr">
        <is>
          <t>Enter each type size, material and quantity; totals, cost and the opening areas for block and plaster takeoffs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</row>
    <row r="4" ht="30" customHeight="1">
      <c r="A4" s="5" t="inlineStr">
        <is>
          <t>Settings</t>
        </is>
      </c>
      <c r="B4" s="6" t="n"/>
      <c r="C4" s="6" t="n"/>
      <c r="D4" s="6" t="n"/>
      <c r="N4" s="7" t="inlineStr">
        <is>
          <t>Material / type</t>
        </is>
      </c>
      <c r="O4" s="7" t="inlineStr">
        <is>
          <t>SAR/m²</t>
        </is>
      </c>
    </row>
    <row r="5">
      <c r="A5" s="8" t="inlineStr">
        <is>
          <t>Total floor area (m²)</t>
        </is>
      </c>
      <c r="D5" s="9" t="n">
        <v>210</v>
      </c>
      <c r="N5" s="10" t="inlineStr">
        <is>
          <t>Solid wood</t>
        </is>
      </c>
      <c r="O5" s="9" t="n">
        <v>650</v>
      </c>
    </row>
    <row r="6">
      <c r="A6" s="8" t="inlineStr">
        <is>
          <t>Minimum window-to-floor ratio</t>
        </is>
      </c>
      <c r="D6" s="11" t="n">
        <v>0.1</v>
      </c>
      <c r="N6" s="10" t="inlineStr">
        <is>
          <t>Flush door</t>
        </is>
      </c>
      <c r="O6" s="9" t="n">
        <v>400</v>
      </c>
    </row>
    <row r="7">
      <c r="A7" s="8" t="inlineStr">
        <is>
          <t>Installation allowance</t>
        </is>
      </c>
      <c r="D7" s="11" t="n">
        <v>0.05</v>
      </c>
      <c r="N7" s="10" t="inlineStr">
        <is>
          <t>Steel</t>
        </is>
      </c>
      <c r="O7" s="9" t="n">
        <v>500</v>
      </c>
    </row>
    <row r="8">
      <c r="N8" s="10" t="inlineStr">
        <is>
          <t>Aluminium</t>
        </is>
      </c>
      <c r="O8" s="9" t="n">
        <v>450</v>
      </c>
    </row>
    <row r="9">
      <c r="N9" s="10" t="inlineStr">
        <is>
          <t>Thermal-break aluminium</t>
        </is>
      </c>
      <c r="O9" s="9" t="n">
        <v>750</v>
      </c>
    </row>
    <row r="10">
      <c r="N10" s="10" t="inlineStr">
        <is>
          <t>uPVC</t>
        </is>
      </c>
      <c r="O10" s="9" t="n">
        <v>520</v>
      </c>
    </row>
    <row r="11">
      <c r="N11" s="10" t="inlineStr">
        <is>
          <t>Fire-rated door</t>
        </is>
      </c>
      <c r="O11" s="9" t="n">
        <v>900</v>
      </c>
    </row>
    <row r="15" ht="22" customHeight="1">
      <c r="A15" s="5" t="inlineStr">
        <is>
          <t>Schedule</t>
        </is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</row>
    <row r="16" ht="40" customHeight="1">
      <c r="A16" s="7" t="inlineStr">
        <is>
          <t>Mark</t>
        </is>
      </c>
      <c r="B16" s="7" t="inlineStr">
        <is>
          <t>Description</t>
        </is>
      </c>
      <c r="C16" s="7" t="inlineStr">
        <is>
          <t>Type</t>
        </is>
      </c>
      <c r="D16" s="7" t="inlineStr">
        <is>
          <t>Material</t>
        </is>
      </c>
      <c r="E16" s="7" t="inlineStr">
        <is>
          <t>Width (m)</t>
        </is>
      </c>
      <c r="F16" s="7" t="inlineStr">
        <is>
          <t>Height (m)</t>
        </is>
      </c>
      <c r="G16" s="7" t="inlineStr">
        <is>
          <t>Qty</t>
        </is>
      </c>
      <c r="H16" s="7" t="inlineStr">
        <is>
          <t>m² each</t>
        </is>
      </c>
      <c r="I16" s="7" t="inlineStr">
        <is>
          <t>Total m²</t>
        </is>
      </c>
      <c r="J16" s="7" t="inlineStr">
        <is>
          <t>Hardware each</t>
        </is>
      </c>
      <c r="K16" s="7" t="inlineStr">
        <is>
          <t>Unit price</t>
        </is>
      </c>
      <c r="L16" s="7" t="inlineStr">
        <is>
          <t>Cost</t>
        </is>
      </c>
    </row>
    <row r="17">
      <c r="A17" s="10" t="inlineStr">
        <is>
          <t>D1</t>
        </is>
      </c>
      <c r="B17" s="12" t="inlineStr">
        <is>
          <t>Main entrance door</t>
        </is>
      </c>
      <c r="C17" s="10" t="inlineStr">
        <is>
          <t>Door</t>
        </is>
      </c>
      <c r="D17" s="10" t="inlineStr">
        <is>
          <t>Solid wood</t>
        </is>
      </c>
      <c r="E17" s="13" t="n">
        <v>1.2</v>
      </c>
      <c r="F17" s="13" t="n">
        <v>2.4</v>
      </c>
      <c r="G17" s="14" t="n">
        <v>1</v>
      </c>
      <c r="H17" s="15">
        <f>IF(AND(N(E17)&gt;0,N(F17)&gt;0,N(G17)&gt;0),E17*F17,"")</f>
        <v/>
      </c>
      <c r="I17" s="15">
        <f>IF(AND(N(E17)&gt;0,N(F17)&gt;0,N(G17)&gt;0),H17*G17,"")</f>
        <v/>
      </c>
      <c r="J17" s="9" t="n">
        <v>450</v>
      </c>
      <c r="K17" s="16">
        <f>IF(AND(N(E17)&gt;0,N(F17)&gt;0,N(G17)&gt;0),H17*IFERROR(INDEX($O$5:$O$11,MATCH(D17,$N$5:$N$11,0)),0)+N(J17),"")</f>
        <v/>
      </c>
      <c r="L17" s="16">
        <f>IF(AND(N(E17)&gt;0,N(F17)&gt;0,N(G17)&gt;0),K17*G17*(1+$D$7),"")</f>
        <v/>
      </c>
    </row>
    <row r="18">
      <c r="A18" s="10" t="inlineStr">
        <is>
          <t>D2</t>
        </is>
      </c>
      <c r="B18" s="12" t="inlineStr">
        <is>
          <t>Room doors</t>
        </is>
      </c>
      <c r="C18" s="10" t="inlineStr">
        <is>
          <t>Door</t>
        </is>
      </c>
      <c r="D18" s="10" t="inlineStr">
        <is>
          <t>Flush door</t>
        </is>
      </c>
      <c r="E18" s="13" t="n">
        <v>0.9</v>
      </c>
      <c r="F18" s="13" t="n">
        <v>2.1</v>
      </c>
      <c r="G18" s="14" t="n">
        <v>6</v>
      </c>
      <c r="H18" s="15">
        <f>IF(AND(N(E18)&gt;0,N(F18)&gt;0,N(G18)&gt;0),E18*F18,"")</f>
        <v/>
      </c>
      <c r="I18" s="15">
        <f>IF(AND(N(E18)&gt;0,N(F18)&gt;0,N(G18)&gt;0),H18*G18,"")</f>
        <v/>
      </c>
      <c r="J18" s="9" t="n">
        <v>120</v>
      </c>
      <c r="K18" s="16">
        <f>IF(AND(N(E18)&gt;0,N(F18)&gt;0,N(G18)&gt;0),H18*IFERROR(INDEX($O$5:$O$11,MATCH(D18,$N$5:$N$11,0)),0)+N(J18),"")</f>
        <v/>
      </c>
      <c r="L18" s="16">
        <f>IF(AND(N(E18)&gt;0,N(F18)&gt;0,N(G18)&gt;0),K18*G18*(1+$D$7),"")</f>
        <v/>
      </c>
    </row>
    <row r="19">
      <c r="A19" s="10" t="inlineStr">
        <is>
          <t>D3</t>
        </is>
      </c>
      <c r="B19" s="12" t="inlineStr">
        <is>
          <t>Bathroom doors</t>
        </is>
      </c>
      <c r="C19" s="10" t="inlineStr">
        <is>
          <t>Door</t>
        </is>
      </c>
      <c r="D19" s="10" t="inlineStr">
        <is>
          <t>Flush door</t>
        </is>
      </c>
      <c r="E19" s="13" t="n">
        <v>0.8</v>
      </c>
      <c r="F19" s="13" t="n">
        <v>2.1</v>
      </c>
      <c r="G19" s="14" t="n">
        <v>3</v>
      </c>
      <c r="H19" s="15">
        <f>IF(AND(N(E19)&gt;0,N(F19)&gt;0,N(G19)&gt;0),E19*F19,"")</f>
        <v/>
      </c>
      <c r="I19" s="15">
        <f>IF(AND(N(E19)&gt;0,N(F19)&gt;0,N(G19)&gt;0),H19*G19,"")</f>
        <v/>
      </c>
      <c r="J19" s="9" t="n">
        <v>90</v>
      </c>
      <c r="K19" s="16">
        <f>IF(AND(N(E19)&gt;0,N(F19)&gt;0,N(G19)&gt;0),H19*IFERROR(INDEX($O$5:$O$11,MATCH(D19,$N$5:$N$11,0)),0)+N(J19),"")</f>
        <v/>
      </c>
      <c r="L19" s="16">
        <f>IF(AND(N(E19)&gt;0,N(F19)&gt;0,N(G19)&gt;0),K19*G19*(1+$D$7),"")</f>
        <v/>
      </c>
    </row>
    <row r="20">
      <c r="A20" s="10" t="inlineStr">
        <is>
          <t>D4</t>
        </is>
      </c>
      <c r="B20" s="12" t="inlineStr">
        <is>
          <t>Service door</t>
        </is>
      </c>
      <c r="C20" s="10" t="inlineStr">
        <is>
          <t>Door</t>
        </is>
      </c>
      <c r="D20" s="10" t="inlineStr">
        <is>
          <t>Steel</t>
        </is>
      </c>
      <c r="E20" s="13" t="n">
        <v>1</v>
      </c>
      <c r="F20" s="13" t="n">
        <v>2.1</v>
      </c>
      <c r="G20" s="14" t="n">
        <v>1</v>
      </c>
      <c r="H20" s="15">
        <f>IF(AND(N(E20)&gt;0,N(F20)&gt;0,N(G20)&gt;0),E20*F20,"")</f>
        <v/>
      </c>
      <c r="I20" s="15">
        <f>IF(AND(N(E20)&gt;0,N(F20)&gt;0,N(G20)&gt;0),H20*G20,"")</f>
        <v/>
      </c>
      <c r="J20" s="9" t="n">
        <v>150</v>
      </c>
      <c r="K20" s="16">
        <f>IF(AND(N(E20)&gt;0,N(F20)&gt;0,N(G20)&gt;0),H20*IFERROR(INDEX($O$5:$O$11,MATCH(D20,$N$5:$N$11,0)),0)+N(J20),"")</f>
        <v/>
      </c>
      <c r="L20" s="16">
        <f>IF(AND(N(E20)&gt;0,N(F20)&gt;0,N(G20)&gt;0),K20*G20*(1+$D$7),"")</f>
        <v/>
      </c>
    </row>
    <row r="21">
      <c r="A21" s="10" t="inlineStr">
        <is>
          <t>D5</t>
        </is>
      </c>
      <c r="B21" s="12" t="inlineStr">
        <is>
          <t>Electrical room fire door</t>
        </is>
      </c>
      <c r="C21" s="10" t="inlineStr">
        <is>
          <t>Door</t>
        </is>
      </c>
      <c r="D21" s="10" t="inlineStr">
        <is>
          <t>Fire-rated door</t>
        </is>
      </c>
      <c r="E21" s="13" t="n">
        <v>1</v>
      </c>
      <c r="F21" s="13" t="n">
        <v>2.1</v>
      </c>
      <c r="G21" s="14" t="n">
        <v>1</v>
      </c>
      <c r="H21" s="15">
        <f>IF(AND(N(E21)&gt;0,N(F21)&gt;0,N(G21)&gt;0),E21*F21,"")</f>
        <v/>
      </c>
      <c r="I21" s="15">
        <f>IF(AND(N(E21)&gt;0,N(F21)&gt;0,N(G21)&gt;0),H21*G21,"")</f>
        <v/>
      </c>
      <c r="J21" s="9" t="n">
        <v>200</v>
      </c>
      <c r="K21" s="16">
        <f>IF(AND(N(E21)&gt;0,N(F21)&gt;0,N(G21)&gt;0),H21*IFERROR(INDEX($O$5:$O$11,MATCH(D21,$N$5:$N$11,0)),0)+N(J21),"")</f>
        <v/>
      </c>
      <c r="L21" s="16">
        <f>IF(AND(N(E21)&gt;0,N(F21)&gt;0,N(G21)&gt;0),K21*G21*(1+$D$7),"")</f>
        <v/>
      </c>
    </row>
    <row r="22">
      <c r="A22" s="10" t="inlineStr">
        <is>
          <t>W1</t>
        </is>
      </c>
      <c r="B22" s="12" t="inlineStr">
        <is>
          <t>Room windows</t>
        </is>
      </c>
      <c r="C22" s="10" t="inlineStr">
        <is>
          <t>Window</t>
        </is>
      </c>
      <c r="D22" s="10" t="inlineStr">
        <is>
          <t>Thermal-break aluminium</t>
        </is>
      </c>
      <c r="E22" s="13" t="n">
        <v>1.5</v>
      </c>
      <c r="F22" s="13" t="n">
        <v>1.5</v>
      </c>
      <c r="G22" s="14" t="n">
        <v>6</v>
      </c>
      <c r="H22" s="15">
        <f>IF(AND(N(E22)&gt;0,N(F22)&gt;0,N(G22)&gt;0),E22*F22,"")</f>
        <v/>
      </c>
      <c r="I22" s="15">
        <f>IF(AND(N(E22)&gt;0,N(F22)&gt;0,N(G22)&gt;0),H22*G22,"")</f>
        <v/>
      </c>
      <c r="J22" s="9" t="n">
        <v>60</v>
      </c>
      <c r="K22" s="16">
        <f>IF(AND(N(E22)&gt;0,N(F22)&gt;0,N(G22)&gt;0),H22*IFERROR(INDEX($O$5:$O$11,MATCH(D22,$N$5:$N$11,0)),0)+N(J22),"")</f>
        <v/>
      </c>
      <c r="L22" s="16">
        <f>IF(AND(N(E22)&gt;0,N(F22)&gt;0,N(G22)&gt;0),K22*G22*(1+$D$7),"")</f>
        <v/>
      </c>
    </row>
    <row r="23">
      <c r="A23" s="10" t="inlineStr">
        <is>
          <t>W2</t>
        </is>
      </c>
      <c r="B23" s="12" t="inlineStr">
        <is>
          <t>Kitchen windows</t>
        </is>
      </c>
      <c r="C23" s="10" t="inlineStr">
        <is>
          <t>Window</t>
        </is>
      </c>
      <c r="D23" s="10" t="inlineStr">
        <is>
          <t>Thermal-break aluminium</t>
        </is>
      </c>
      <c r="E23" s="13" t="n">
        <v>1.2</v>
      </c>
      <c r="F23" s="13" t="n">
        <v>1.2</v>
      </c>
      <c r="G23" s="14" t="n">
        <v>2</v>
      </c>
      <c r="H23" s="15">
        <f>IF(AND(N(E23)&gt;0,N(F23)&gt;0,N(G23)&gt;0),E23*F23,"")</f>
        <v/>
      </c>
      <c r="I23" s="15">
        <f>IF(AND(N(E23)&gt;0,N(F23)&gt;0,N(G23)&gt;0),H23*G23,"")</f>
        <v/>
      </c>
      <c r="J23" s="9" t="n">
        <v>55</v>
      </c>
      <c r="K23" s="16">
        <f>IF(AND(N(E23)&gt;0,N(F23)&gt;0,N(G23)&gt;0),H23*IFERROR(INDEX($O$5:$O$11,MATCH(D23,$N$5:$N$11,0)),0)+N(J23),"")</f>
        <v/>
      </c>
      <c r="L23" s="16">
        <f>IF(AND(N(E23)&gt;0,N(F23)&gt;0,N(G23)&gt;0),K23*G23*(1+$D$7),"")</f>
        <v/>
      </c>
    </row>
    <row r="24">
      <c r="A24" s="10" t="inlineStr">
        <is>
          <t>W3</t>
        </is>
      </c>
      <c r="B24" s="12" t="inlineStr">
        <is>
          <t>Living room window</t>
        </is>
      </c>
      <c r="C24" s="10" t="inlineStr">
        <is>
          <t>Window</t>
        </is>
      </c>
      <c r="D24" s="10" t="inlineStr">
        <is>
          <t>Thermal-break aluminium</t>
        </is>
      </c>
      <c r="E24" s="13" t="n">
        <v>3</v>
      </c>
      <c r="F24" s="13" t="n">
        <v>1.5</v>
      </c>
      <c r="G24" s="14" t="n">
        <v>2</v>
      </c>
      <c r="H24" s="15">
        <f>IF(AND(N(E24)&gt;0,N(F24)&gt;0,N(G24)&gt;0),E24*F24,"")</f>
        <v/>
      </c>
      <c r="I24" s="15">
        <f>IF(AND(N(E24)&gt;0,N(F24)&gt;0,N(G24)&gt;0),H24*G24,"")</f>
        <v/>
      </c>
      <c r="J24" s="9" t="n">
        <v>90</v>
      </c>
      <c r="K24" s="16">
        <f>IF(AND(N(E24)&gt;0,N(F24)&gt;0,N(G24)&gt;0),H24*IFERROR(INDEX($O$5:$O$11,MATCH(D24,$N$5:$N$11,0)),0)+N(J24),"")</f>
        <v/>
      </c>
      <c r="L24" s="16">
        <f>IF(AND(N(E24)&gt;0,N(F24)&gt;0,N(G24)&gt;0),K24*G24*(1+$D$7),"")</f>
        <v/>
      </c>
    </row>
    <row r="25">
      <c r="A25" s="10" t="inlineStr">
        <is>
          <t>W4</t>
        </is>
      </c>
      <c r="B25" s="12" t="inlineStr">
        <is>
          <t>Bathroom windows</t>
        </is>
      </c>
      <c r="C25" s="10" t="inlineStr">
        <is>
          <t>Window</t>
        </is>
      </c>
      <c r="D25" s="10" t="inlineStr">
        <is>
          <t>Aluminium</t>
        </is>
      </c>
      <c r="E25" s="13" t="n">
        <v>0.6</v>
      </c>
      <c r="F25" s="13" t="n">
        <v>0.6</v>
      </c>
      <c r="G25" s="14" t="n">
        <v>3</v>
      </c>
      <c r="H25" s="15">
        <f>IF(AND(N(E25)&gt;0,N(F25)&gt;0,N(G25)&gt;0),E25*F25,"")</f>
        <v/>
      </c>
      <c r="I25" s="15">
        <f>IF(AND(N(E25)&gt;0,N(F25)&gt;0,N(G25)&gt;0),H25*G25,"")</f>
        <v/>
      </c>
      <c r="J25" s="9" t="n">
        <v>30</v>
      </c>
      <c r="K25" s="16">
        <f>IF(AND(N(E25)&gt;0,N(F25)&gt;0,N(G25)&gt;0),H25*IFERROR(INDEX($O$5:$O$11,MATCH(D25,$N$5:$N$11,0)),0)+N(J25),"")</f>
        <v/>
      </c>
      <c r="L25" s="16">
        <f>IF(AND(N(E25)&gt;0,N(F25)&gt;0,N(G25)&gt;0),K25*G25*(1+$D$7),"")</f>
        <v/>
      </c>
    </row>
    <row r="26">
      <c r="A26" s="10" t="n"/>
      <c r="B26" s="12" t="n"/>
      <c r="C26" s="10" t="n"/>
      <c r="D26" s="10" t="n"/>
      <c r="E26" s="13" t="n"/>
      <c r="F26" s="13" t="n"/>
      <c r="G26" s="14" t="n"/>
      <c r="H26" s="15">
        <f>IF(AND(N(E26)&gt;0,N(F26)&gt;0,N(G26)&gt;0),E26*F26,"")</f>
        <v/>
      </c>
      <c r="I26" s="15">
        <f>IF(AND(N(E26)&gt;0,N(F26)&gt;0,N(G26)&gt;0),H26*G26,"")</f>
        <v/>
      </c>
      <c r="J26" s="9" t="n"/>
      <c r="K26" s="16">
        <f>IF(AND(N(E26)&gt;0,N(F26)&gt;0,N(G26)&gt;0),H26*IFERROR(INDEX($O$5:$O$11,MATCH(D26,$N$5:$N$11,0)),0)+N(J26),"")</f>
        <v/>
      </c>
      <c r="L26" s="16">
        <f>IF(AND(N(E26)&gt;0,N(F26)&gt;0,N(G26)&gt;0),K26*G26*(1+$D$7),"")</f>
        <v/>
      </c>
    </row>
    <row r="27">
      <c r="A27" s="10" t="n"/>
      <c r="B27" s="12" t="n"/>
      <c r="C27" s="10" t="n"/>
      <c r="D27" s="10" t="n"/>
      <c r="E27" s="13" t="n"/>
      <c r="F27" s="13" t="n"/>
      <c r="G27" s="14" t="n"/>
      <c r="H27" s="15">
        <f>IF(AND(N(E27)&gt;0,N(F27)&gt;0,N(G27)&gt;0),E27*F27,"")</f>
        <v/>
      </c>
      <c r="I27" s="15">
        <f>IF(AND(N(E27)&gt;0,N(F27)&gt;0,N(G27)&gt;0),H27*G27,"")</f>
        <v/>
      </c>
      <c r="J27" s="9" t="n"/>
      <c r="K27" s="16">
        <f>IF(AND(N(E27)&gt;0,N(F27)&gt;0,N(G27)&gt;0),H27*IFERROR(INDEX($O$5:$O$11,MATCH(D27,$N$5:$N$11,0)),0)+N(J27),"")</f>
        <v/>
      </c>
      <c r="L27" s="16">
        <f>IF(AND(N(E27)&gt;0,N(F27)&gt;0,N(G27)&gt;0),K27*G27*(1+$D$7),"")</f>
        <v/>
      </c>
    </row>
    <row r="28">
      <c r="A28" s="10" t="n"/>
      <c r="B28" s="12" t="n"/>
      <c r="C28" s="10" t="n"/>
      <c r="D28" s="10" t="n"/>
      <c r="E28" s="13" t="n"/>
      <c r="F28" s="13" t="n"/>
      <c r="G28" s="14" t="n"/>
      <c r="H28" s="15">
        <f>IF(AND(N(E28)&gt;0,N(F28)&gt;0,N(G28)&gt;0),E28*F28,"")</f>
        <v/>
      </c>
      <c r="I28" s="15">
        <f>IF(AND(N(E28)&gt;0,N(F28)&gt;0,N(G28)&gt;0),H28*G28,"")</f>
        <v/>
      </c>
      <c r="J28" s="9" t="n"/>
      <c r="K28" s="16">
        <f>IF(AND(N(E28)&gt;0,N(F28)&gt;0,N(G28)&gt;0),H28*IFERROR(INDEX($O$5:$O$11,MATCH(D28,$N$5:$N$11,0)),0)+N(J28),"")</f>
        <v/>
      </c>
      <c r="L28" s="16">
        <f>IF(AND(N(E28)&gt;0,N(F28)&gt;0,N(G28)&gt;0),K28*G28*(1+$D$7),"")</f>
        <v/>
      </c>
    </row>
    <row r="29">
      <c r="A29" s="10" t="n"/>
      <c r="B29" s="12" t="n"/>
      <c r="C29" s="10" t="n"/>
      <c r="D29" s="10" t="n"/>
      <c r="E29" s="13" t="n"/>
      <c r="F29" s="13" t="n"/>
      <c r="G29" s="14" t="n"/>
      <c r="H29" s="15">
        <f>IF(AND(N(E29)&gt;0,N(F29)&gt;0,N(G29)&gt;0),E29*F29,"")</f>
        <v/>
      </c>
      <c r="I29" s="15">
        <f>IF(AND(N(E29)&gt;0,N(F29)&gt;0,N(G29)&gt;0),H29*G29,"")</f>
        <v/>
      </c>
      <c r="J29" s="9" t="n"/>
      <c r="K29" s="16">
        <f>IF(AND(N(E29)&gt;0,N(F29)&gt;0,N(G29)&gt;0),H29*IFERROR(INDEX($O$5:$O$11,MATCH(D29,$N$5:$N$11,0)),0)+N(J29),"")</f>
        <v/>
      </c>
      <c r="L29" s="16">
        <f>IF(AND(N(E29)&gt;0,N(F29)&gt;0,N(G29)&gt;0),K29*G29*(1+$D$7),"")</f>
        <v/>
      </c>
    </row>
    <row r="30">
      <c r="A30" s="10" t="n"/>
      <c r="B30" s="12" t="n"/>
      <c r="C30" s="10" t="n"/>
      <c r="D30" s="10" t="n"/>
      <c r="E30" s="13" t="n"/>
      <c r="F30" s="13" t="n"/>
      <c r="G30" s="14" t="n"/>
      <c r="H30" s="15">
        <f>IF(AND(N(E30)&gt;0,N(F30)&gt;0,N(G30)&gt;0),E30*F30,"")</f>
        <v/>
      </c>
      <c r="I30" s="15">
        <f>IF(AND(N(E30)&gt;0,N(F30)&gt;0,N(G30)&gt;0),H30*G30,"")</f>
        <v/>
      </c>
      <c r="J30" s="9" t="n"/>
      <c r="K30" s="16">
        <f>IF(AND(N(E30)&gt;0,N(F30)&gt;0,N(G30)&gt;0),H30*IFERROR(INDEX($O$5:$O$11,MATCH(D30,$N$5:$N$11,0)),0)+N(J30),"")</f>
        <v/>
      </c>
      <c r="L30" s="16">
        <f>IF(AND(N(E30)&gt;0,N(F30)&gt;0,N(G30)&gt;0),K30*G30*(1+$D$7),"")</f>
        <v/>
      </c>
    </row>
    <row r="31">
      <c r="A31" s="10" t="n"/>
      <c r="B31" s="12" t="n"/>
      <c r="C31" s="10" t="n"/>
      <c r="D31" s="10" t="n"/>
      <c r="E31" s="13" t="n"/>
      <c r="F31" s="13" t="n"/>
      <c r="G31" s="14" t="n"/>
      <c r="H31" s="15">
        <f>IF(AND(N(E31)&gt;0,N(F31)&gt;0,N(G31)&gt;0),E31*F31,"")</f>
        <v/>
      </c>
      <c r="I31" s="15">
        <f>IF(AND(N(E31)&gt;0,N(F31)&gt;0,N(G31)&gt;0),H31*G31,"")</f>
        <v/>
      </c>
      <c r="J31" s="9" t="n"/>
      <c r="K31" s="16">
        <f>IF(AND(N(E31)&gt;0,N(F31)&gt;0,N(G31)&gt;0),H31*IFERROR(INDEX($O$5:$O$11,MATCH(D31,$N$5:$N$11,0)),0)+N(J31),"")</f>
        <v/>
      </c>
      <c r="L31" s="16">
        <f>IF(AND(N(E31)&gt;0,N(F31)&gt;0,N(G31)&gt;0),K31*G31*(1+$D$7),"")</f>
        <v/>
      </c>
    </row>
    <row r="32">
      <c r="A32" s="10" t="n"/>
      <c r="B32" s="12" t="n"/>
      <c r="C32" s="10" t="n"/>
      <c r="D32" s="10" t="n"/>
      <c r="E32" s="13" t="n"/>
      <c r="F32" s="13" t="n"/>
      <c r="G32" s="14" t="n"/>
      <c r="H32" s="15">
        <f>IF(AND(N(E32)&gt;0,N(F32)&gt;0,N(G32)&gt;0),E32*F32,"")</f>
        <v/>
      </c>
      <c r="I32" s="15">
        <f>IF(AND(N(E32)&gt;0,N(F32)&gt;0,N(G32)&gt;0),H32*G32,"")</f>
        <v/>
      </c>
      <c r="J32" s="9" t="n"/>
      <c r="K32" s="16">
        <f>IF(AND(N(E32)&gt;0,N(F32)&gt;0,N(G32)&gt;0),H32*IFERROR(INDEX($O$5:$O$11,MATCH(D32,$N$5:$N$11,0)),0)+N(J32),"")</f>
        <v/>
      </c>
      <c r="L32" s="16">
        <f>IF(AND(N(E32)&gt;0,N(F32)&gt;0,N(G32)&gt;0),K32*G32*(1+$D$7),"")</f>
        <v/>
      </c>
    </row>
    <row r="33">
      <c r="A33" s="10" t="n"/>
      <c r="B33" s="12" t="n"/>
      <c r="C33" s="10" t="n"/>
      <c r="D33" s="10" t="n"/>
      <c r="E33" s="13" t="n"/>
      <c r="F33" s="13" t="n"/>
      <c r="G33" s="14" t="n"/>
      <c r="H33" s="15">
        <f>IF(AND(N(E33)&gt;0,N(F33)&gt;0,N(G33)&gt;0),E33*F33,"")</f>
        <v/>
      </c>
      <c r="I33" s="15">
        <f>IF(AND(N(E33)&gt;0,N(F33)&gt;0,N(G33)&gt;0),H33*G33,"")</f>
        <v/>
      </c>
      <c r="J33" s="9" t="n"/>
      <c r="K33" s="16">
        <f>IF(AND(N(E33)&gt;0,N(F33)&gt;0,N(G33)&gt;0),H33*IFERROR(INDEX($O$5:$O$11,MATCH(D33,$N$5:$N$11,0)),0)+N(J33),"")</f>
        <v/>
      </c>
      <c r="L33" s="16">
        <f>IF(AND(N(E33)&gt;0,N(F33)&gt;0,N(G33)&gt;0),K33*G33*(1+$D$7),"")</f>
        <v/>
      </c>
    </row>
    <row r="34">
      <c r="A34" s="10" t="n"/>
      <c r="B34" s="12" t="n"/>
      <c r="C34" s="10" t="n"/>
      <c r="D34" s="10" t="n"/>
      <c r="E34" s="13" t="n"/>
      <c r="F34" s="13" t="n"/>
      <c r="G34" s="14" t="n"/>
      <c r="H34" s="15">
        <f>IF(AND(N(E34)&gt;0,N(F34)&gt;0,N(G34)&gt;0),E34*F34,"")</f>
        <v/>
      </c>
      <c r="I34" s="15">
        <f>IF(AND(N(E34)&gt;0,N(F34)&gt;0,N(G34)&gt;0),H34*G34,"")</f>
        <v/>
      </c>
      <c r="J34" s="9" t="n"/>
      <c r="K34" s="16">
        <f>IF(AND(N(E34)&gt;0,N(F34)&gt;0,N(G34)&gt;0),H34*IFERROR(INDEX($O$5:$O$11,MATCH(D34,$N$5:$N$11,0)),0)+N(J34),"")</f>
        <v/>
      </c>
      <c r="L34" s="16">
        <f>IF(AND(N(E34)&gt;0,N(F34)&gt;0,N(G34)&gt;0),K34*G34*(1+$D$7),"")</f>
        <v/>
      </c>
    </row>
    <row r="35">
      <c r="A35" s="10" t="n"/>
      <c r="B35" s="12" t="n"/>
      <c r="C35" s="10" t="n"/>
      <c r="D35" s="10" t="n"/>
      <c r="E35" s="13" t="n"/>
      <c r="F35" s="13" t="n"/>
      <c r="G35" s="14" t="n"/>
      <c r="H35" s="15">
        <f>IF(AND(N(E35)&gt;0,N(F35)&gt;0,N(G35)&gt;0),E35*F35,"")</f>
        <v/>
      </c>
      <c r="I35" s="15">
        <f>IF(AND(N(E35)&gt;0,N(F35)&gt;0,N(G35)&gt;0),H35*G35,"")</f>
        <v/>
      </c>
      <c r="J35" s="9" t="n"/>
      <c r="K35" s="16">
        <f>IF(AND(N(E35)&gt;0,N(F35)&gt;0,N(G35)&gt;0),H35*IFERROR(INDEX($O$5:$O$11,MATCH(D35,$N$5:$N$11,0)),0)+N(J35),"")</f>
        <v/>
      </c>
      <c r="L35" s="16">
        <f>IF(AND(N(E35)&gt;0,N(F35)&gt;0,N(G35)&gt;0),K35*G35*(1+$D$7),"")</f>
        <v/>
      </c>
    </row>
    <row r="36">
      <c r="A36" s="10" t="n"/>
      <c r="B36" s="12" t="n"/>
      <c r="C36" s="10" t="n"/>
      <c r="D36" s="10" t="n"/>
      <c r="E36" s="13" t="n"/>
      <c r="F36" s="13" t="n"/>
      <c r="G36" s="14" t="n"/>
      <c r="H36" s="15">
        <f>IF(AND(N(E36)&gt;0,N(F36)&gt;0,N(G36)&gt;0),E36*F36,"")</f>
        <v/>
      </c>
      <c r="I36" s="15">
        <f>IF(AND(N(E36)&gt;0,N(F36)&gt;0,N(G36)&gt;0),H36*G36,"")</f>
        <v/>
      </c>
      <c r="J36" s="9" t="n"/>
      <c r="K36" s="16">
        <f>IF(AND(N(E36)&gt;0,N(F36)&gt;0,N(G36)&gt;0),H36*IFERROR(INDEX($O$5:$O$11,MATCH(D36,$N$5:$N$11,0)),0)+N(J36),"")</f>
        <v/>
      </c>
      <c r="L36" s="16">
        <f>IF(AND(N(E36)&gt;0,N(F36)&gt;0,N(G36)&gt;0),K36*G36*(1+$D$7),"")</f>
        <v/>
      </c>
    </row>
    <row r="37">
      <c r="A37" s="17" t="inlineStr">
        <is>
          <t>Total</t>
        </is>
      </c>
      <c r="I37" s="18">
        <f>SUM(I17:I36)</f>
        <v/>
      </c>
      <c r="J37" s="19" t="n"/>
      <c r="K37" s="19" t="n"/>
      <c r="L37" s="20">
        <f>SUM(L17:L36)</f>
        <v/>
      </c>
    </row>
    <row r="39" ht="22" customHeight="1">
      <c r="A39" s="5" t="inlineStr">
        <is>
          <t>Summary and cost by material</t>
        </is>
      </c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</row>
    <row r="40" ht="24" customHeight="1">
      <c r="B40" s="7" t="inlineStr">
        <is>
          <t>Material</t>
        </is>
      </c>
      <c r="C40" s="21" t="n"/>
      <c r="D40" s="22" t="n"/>
      <c r="E40" s="7" t="inlineStr">
        <is>
          <t>Qty</t>
        </is>
      </c>
      <c r="F40" s="7" t="inlineStr">
        <is>
          <t>m²</t>
        </is>
      </c>
      <c r="L40" s="7" t="inlineStr">
        <is>
          <t>Cost</t>
        </is>
      </c>
    </row>
    <row r="41">
      <c r="B41" s="23">
        <f>INDEX($N$5:$N$11,1)</f>
        <v/>
      </c>
      <c r="E41" s="24">
        <f>SUMIF($D$17:$D$36,B41,$G$17:$G$36)</f>
        <v/>
      </c>
      <c r="F41" s="25">
        <f>SUMIF($D$17:$D$36,B41,$I$17:$I$36)</f>
        <v/>
      </c>
      <c r="L41" s="16">
        <f>SUMIF($D$17:$D$36,B41,$L$17:$L$36)</f>
        <v/>
      </c>
    </row>
    <row r="42">
      <c r="B42" s="23">
        <f>INDEX($N$5:$N$11,2)</f>
        <v/>
      </c>
      <c r="E42" s="24">
        <f>SUMIF($D$17:$D$36,B42,$G$17:$G$36)</f>
        <v/>
      </c>
      <c r="F42" s="25">
        <f>SUMIF($D$17:$D$36,B42,$I$17:$I$36)</f>
        <v/>
      </c>
      <c r="L42" s="16">
        <f>SUMIF($D$17:$D$36,B42,$L$17:$L$36)</f>
        <v/>
      </c>
    </row>
    <row r="43">
      <c r="B43" s="23">
        <f>INDEX($N$5:$N$11,3)</f>
        <v/>
      </c>
      <c r="E43" s="24">
        <f>SUMIF($D$17:$D$36,B43,$G$17:$G$36)</f>
        <v/>
      </c>
      <c r="F43" s="25">
        <f>SUMIF($D$17:$D$36,B43,$I$17:$I$36)</f>
        <v/>
      </c>
      <c r="L43" s="16">
        <f>SUMIF($D$17:$D$36,B43,$L$17:$L$36)</f>
        <v/>
      </c>
    </row>
    <row r="44">
      <c r="B44" s="23">
        <f>INDEX($N$5:$N$11,4)</f>
        <v/>
      </c>
      <c r="E44" s="24">
        <f>SUMIF($D$17:$D$36,B44,$G$17:$G$36)</f>
        <v/>
      </c>
      <c r="F44" s="25">
        <f>SUMIF($D$17:$D$36,B44,$I$17:$I$36)</f>
        <v/>
      </c>
      <c r="L44" s="16">
        <f>SUMIF($D$17:$D$36,B44,$L$17:$L$36)</f>
        <v/>
      </c>
    </row>
    <row r="45">
      <c r="B45" s="23">
        <f>INDEX($N$5:$N$11,5)</f>
        <v/>
      </c>
      <c r="E45" s="24">
        <f>SUMIF($D$17:$D$36,B45,$G$17:$G$36)</f>
        <v/>
      </c>
      <c r="F45" s="25">
        <f>SUMIF($D$17:$D$36,B45,$I$17:$I$36)</f>
        <v/>
      </c>
      <c r="L45" s="16">
        <f>SUMIF($D$17:$D$36,B45,$L$17:$L$36)</f>
        <v/>
      </c>
    </row>
    <row r="46">
      <c r="B46" s="23">
        <f>INDEX($N$5:$N$11,6)</f>
        <v/>
      </c>
      <c r="E46" s="24">
        <f>SUMIF($D$17:$D$36,B46,$G$17:$G$36)</f>
        <v/>
      </c>
      <c r="F46" s="25">
        <f>SUMIF($D$17:$D$36,B46,$I$17:$I$36)</f>
        <v/>
      </c>
      <c r="L46" s="16">
        <f>SUMIF($D$17:$D$36,B46,$L$17:$L$36)</f>
        <v/>
      </c>
    </row>
    <row r="47">
      <c r="B47" s="23">
        <f>INDEX($N$5:$N$11,7)</f>
        <v/>
      </c>
      <c r="E47" s="24">
        <f>SUMIF($D$17:$D$36,B47,$G$17:$G$36)</f>
        <v/>
      </c>
      <c r="F47" s="25">
        <f>SUMIF($D$17:$D$36,B47,$I$17:$I$36)</f>
        <v/>
      </c>
      <c r="L47" s="16">
        <f>SUMIF($D$17:$D$36,B47,$L$17:$L$36)</f>
        <v/>
      </c>
    </row>
    <row r="49" ht="22" customHeight="1">
      <c r="A49" s="5" t="inlineStr">
        <is>
          <t>Indicators</t>
        </is>
      </c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</row>
    <row r="50">
      <c r="A50" s="8" t="inlineStr">
        <is>
          <t>Doors</t>
        </is>
      </c>
      <c r="E50" s="24">
        <f>SUMIF($C$17:$C$36,"Door",$G$17:$G$36)</f>
        <v/>
      </c>
      <c r="G50" s="23" t="inlineStr">
        <is>
          <t>Windows</t>
        </is>
      </c>
      <c r="K50" s="24">
        <f>SUMIF($C$17:$C$36,"Window",$G$17:$G$36)</f>
        <v/>
      </c>
    </row>
    <row r="51">
      <c r="A51" s="8" t="inlineStr">
        <is>
          <t>Door area (m²) to deduct</t>
        </is>
      </c>
      <c r="E51" s="25">
        <f>SUMIF($C$17:$C$36,"Door",$I$17:$I$36)</f>
        <v/>
      </c>
      <c r="G51" s="23" t="inlineStr">
        <is>
          <t>Window area (m²) to deduct</t>
        </is>
      </c>
      <c r="K51" s="25">
        <f>SUMIF($C$17:$C$36,"Window",$I$17:$I$36)</f>
        <v/>
      </c>
    </row>
    <row r="52">
      <c r="A52" s="8" t="inlineStr">
        <is>
          <t>Window-to-floor ratio</t>
        </is>
      </c>
      <c r="E52" s="26">
        <f>IFERROR(SUMIF($C$17:$C$36,"Window",$I$17:$I$36)/$D$5,0)</f>
        <v/>
      </c>
      <c r="G52" s="23" t="inlineStr">
        <is>
          <t>Daylight assessment</t>
        </is>
      </c>
      <c r="K52" s="27">
        <f>IF(SUMIF($C$17:$C$36,"Window",$I$17:$I$36)/$D$5&gt;=$D$6,"Sufficient","Below minimum")</f>
        <v/>
      </c>
    </row>
    <row r="53">
      <c r="A53" s="8" t="inlineStr">
        <is>
          <t>Opening cost per floor m²</t>
        </is>
      </c>
      <c r="E53" s="28">
        <f>IFERROR($L$37/$D$5,0)</f>
        <v/>
      </c>
      <c r="G53" s="23" t="inlineStr">
        <is>
          <t>Total doors and windows cost (SAR)</t>
        </is>
      </c>
      <c r="K53" s="29">
        <f>$L$37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4">
    <mergeCell ref="B42:D42"/>
    <mergeCell ref="E50:F50"/>
    <mergeCell ref="A53:D53"/>
    <mergeCell ref="A4:D4"/>
    <mergeCell ref="G51:J51"/>
    <mergeCell ref="A52:D52"/>
    <mergeCell ref="B44:D44"/>
    <mergeCell ref="E52:F52"/>
    <mergeCell ref="G50:J50"/>
    <mergeCell ref="E51:F51"/>
    <mergeCell ref="K51:L51"/>
    <mergeCell ref="A2:O2"/>
    <mergeCell ref="A5:C5"/>
    <mergeCell ref="K50:L50"/>
    <mergeCell ref="B40:D40"/>
    <mergeCell ref="G52:J52"/>
    <mergeCell ref="A51:D51"/>
    <mergeCell ref="A37:H37"/>
    <mergeCell ref="K52:L52"/>
    <mergeCell ref="B45:D45"/>
    <mergeCell ref="B41:D41"/>
    <mergeCell ref="A39:L39"/>
    <mergeCell ref="B47:D47"/>
    <mergeCell ref="K53:L53"/>
    <mergeCell ref="A15:L15"/>
    <mergeCell ref="G53:J53"/>
    <mergeCell ref="B46:D46"/>
    <mergeCell ref="A49:L49"/>
    <mergeCell ref="A50:D50"/>
    <mergeCell ref="A6:C6"/>
    <mergeCell ref="A1:O1"/>
    <mergeCell ref="E53:F53"/>
    <mergeCell ref="B43:D43"/>
    <mergeCell ref="A7:C7"/>
  </mergeCells>
  <conditionalFormatting sqref="A17:L36">
    <cfRule type="expression" priority="1" dxfId="0">
      <formula>AND(N($G17)&gt;0,OR($C17="",$D17=""))</formula>
    </cfRule>
  </conditionalFormatting>
  <conditionalFormatting sqref="L41:L47">
    <cfRule type="dataBar" priority="2">
      <dataBar showValue="1">
        <cfvo type="num" val="0"/>
        <cfvo type="max"/>
        <color rgb="00EAB308"/>
      </dataBar>
    </cfRule>
  </conditionalFormatting>
  <dataValidations count="8">
    <dataValidation sqref="D5" showDropDown="0" showInputMessage="0" showErrorMessage="1" allowBlank="1" errorTitle="Sheetaky" error="Enter a number between 1 and 100000" type="decimal" operator="between">
      <formula1>1</formula1>
      <formula2>100000</formula2>
    </dataValidation>
    <dataValidation sqref="D6" showDropDown="0" showInputMessage="0" showErrorMessage="1" allowBlank="1" errorTitle="Sheetaky" error="Enter a number between 0 and 0.5" type="decimal" operator="between">
      <formula1>0</formula1>
      <formula2>0.5</formula2>
    </dataValidation>
    <dataValidation sqref="D7" showDropDown="0" showInputMessage="0" showErrorMessage="1" allowBlank="1" errorTitle="Sheetaky" error="Enter a number between 0 and 0.3" type="decimal" operator="between">
      <formula1>0</formula1>
      <formula2>0.3</formula2>
    </dataValidation>
    <dataValidation sqref="C17:C36" showDropDown="0" showInputMessage="0" showErrorMessage="1" allowBlank="1" errorTitle="Sheetaky" error="Pick a value from the list" type="list">
      <formula1>"Door,Window"</formula1>
    </dataValidation>
    <dataValidation sqref="D17:D36" showDropDown="0" showInputMessage="0" showErrorMessage="1" allowBlank="1" errorTitle="Sheetaky" error="Pick a value from the list" type="list">
      <formula1>=$N$5:$N$11</formula1>
    </dataValidation>
    <dataValidation sqref="E17:F36" showDropDown="0" showInputMessage="0" showErrorMessage="1" allowBlank="1" errorTitle="Sheetaky" error="Enter a number between 0 and 10" type="decimal" operator="between">
      <formula1>0</formula1>
      <formula2>10</formula2>
    </dataValidation>
    <dataValidation sqref="G17:G36" showDropDown="0" showInputMessage="0" showErrorMessage="1" allowBlank="1" errorTitle="Sheetaky" error="Enter a number between 0 and 1000" type="whole" operator="between">
      <formula1>0</formula1>
      <formula2>1000</formula2>
    </dataValidation>
    <dataValidation sqref="J17:J36" showDropDown="0" showInputMessage="0" showErrorMessage="1" allowBlank="1" errorTitle="Sheetaky" error="Enter a number between 0 and 100000" type="decimal" operator="between">
      <formula1>0</formula1>
      <formula2>100000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AB308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Doors and windows schedule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4" ht="22" customHeight="1">
      <c r="A4" s="5" t="inlineStr">
        <is>
          <t>What is this sheet?</t>
        </is>
      </c>
      <c r="B4" s="6" t="n"/>
    </row>
    <row r="5" ht="30" customHeight="1">
      <c r="A5" s="30" t="inlineStr">
        <is>
          <t>Collects doors and windows with sizes and materials, computes areas, cost and daylight, and gives opening areas to deduct in block and plaster takeoffs.</t>
        </is>
      </c>
    </row>
    <row r="7" ht="22" customHeight="1">
      <c r="A7" s="5" t="inlineStr">
        <is>
          <t>Steps</t>
        </is>
      </c>
      <c r="B7" s="6" t="n"/>
    </row>
    <row r="8" ht="20" customHeight="1">
      <c r="A8" s="31" t="n">
        <v>1</v>
      </c>
      <c r="B8" s="30" t="inlineStr">
        <is>
          <t>Enter the floor area and edit material prices.</t>
        </is>
      </c>
    </row>
    <row r="9" ht="20" customHeight="1">
      <c r="A9" s="31" t="n">
        <v>2</v>
      </c>
      <c r="B9" s="30" t="inlineStr">
        <is>
          <t>Enter each type: mark, description, type, material, size and quantity.</t>
        </is>
      </c>
    </row>
    <row r="10" ht="20" customHeight="1">
      <c r="A10" s="31" t="n">
        <v>3</v>
      </c>
      <c r="B10" s="30" t="inlineStr">
        <is>
          <t>Enter hardware price (lock, hinges...) per unit.</t>
        </is>
      </c>
    </row>
    <row r="11" ht="20" customHeight="1">
      <c r="A11" s="31" t="n">
        <v>4</v>
      </c>
      <c r="B11" s="30" t="inlineStr">
        <is>
          <t>Read the summary and daylight ratio.</t>
        </is>
      </c>
    </row>
    <row r="13" ht="22" customHeight="1">
      <c r="A13" s="5" t="inlineStr">
        <is>
          <t>Color legend</t>
        </is>
      </c>
      <c r="B13" s="6" t="n"/>
    </row>
    <row r="14">
      <c r="A14" s="12" t="inlineStr"/>
      <c r="B14" s="30" t="inlineStr">
        <is>
          <t>Input cell: type or choose your value here (blue text on yellow).</t>
        </is>
      </c>
    </row>
    <row r="15">
      <c r="A15" s="32" t="inlineStr"/>
      <c r="B15" s="30" t="inlineStr">
        <is>
          <t>Calculated cell: automatic formula, protected from accidental edits.</t>
        </is>
      </c>
    </row>
    <row r="16">
      <c r="A16" s="33" t="inlineStr"/>
      <c r="B16" s="30" t="inlineStr">
        <is>
          <t>Table and section headers.</t>
        </is>
      </c>
    </row>
    <row r="18" ht="22" customHeight="1">
      <c r="A18" s="5" t="inlineStr">
        <is>
          <t>Important notes</t>
        </is>
      </c>
      <c r="B18" s="6" t="n"/>
    </row>
    <row r="19" ht="20" customHeight="1">
      <c r="A19" s="34" t="inlineStr">
        <is>
          <t>•</t>
        </is>
      </c>
      <c r="B19" s="35" t="inlineStr">
        <is>
          <t>A 10% window-to-floor ratio is a rule of thumb; follow your code.</t>
        </is>
      </c>
    </row>
    <row r="20" ht="20" customHeight="1">
      <c r="A20" s="34" t="inlineStr">
        <is>
          <t>•</t>
        </is>
      </c>
      <c r="B20" s="35" t="inlineStr">
        <is>
          <t>Prices per m² are examples and include glass for windows.</t>
        </is>
      </c>
    </row>
    <row r="21" ht="20" customHeight="1">
      <c r="A21" s="34" t="inlineStr">
        <is>
          <t>•</t>
        </is>
      </c>
      <c r="B21" s="35" t="inlineStr">
        <is>
          <t>The allowance is added on cost.</t>
        </is>
      </c>
    </row>
    <row r="22" ht="30" customHeight="1">
      <c r="A22" s="34" t="inlineStr">
        <is>
          <t>•</t>
        </is>
      </c>
      <c r="B22" s="35" t="inlineStr">
        <is>
          <t>Sheets are protected without a password to keep formulas safe. To unprotect: Review → Unprotect Sheet.</t>
        </is>
      </c>
    </row>
    <row r="23" ht="20" customHeight="1">
      <c r="A23" s="34" t="inlineStr">
        <is>
          <t>•</t>
        </is>
      </c>
      <c r="B23" s="35" t="inlineStr">
        <is>
          <t>The data shown is a worked example. Clear it and type your own data in the yellow cells only.</t>
        </is>
      </c>
    </row>
    <row r="24" ht="20" customHeight="1">
      <c r="A24" s="34" t="inlineStr">
        <is>
          <t>•</t>
        </is>
      </c>
      <c r="B24" s="35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DWS</dc:title>
  <dcterms:created xmlns:dcterms="http://purl.org/dc/terms/" xmlns:xsi="http://www.w3.org/2001/XMLSchema-instance" xsi:type="dcterms:W3CDTF">2026-10-23T12:44:44Z</dcterms:created>
  <dcterms:modified xmlns:dcterms="http://purl.org/dc/terms/" xmlns:xsi="http://www.w3.org/2001/XMLSchema-instance" xsi:type="dcterms:W3CDTF">2026-10-23T12:44:44Z</dcterms:modified>
</cp:coreProperties>
</file>