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 Debts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%"/>
    <numFmt numFmtId="166" formatCode="#,##0;[Red]-#,##0"/>
    <numFmt numFmtId="167" formatCode="0.000000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color rgb="002E1235"/>
      <sz val="10"/>
    </font>
    <font>
      <name val="Calibri"/>
      <b val="1"/>
      <color rgb="00581C87"/>
      <sz val="11"/>
    </font>
    <font>
      <name val="Calibri"/>
      <b val="1"/>
      <color rgb="002E1235"/>
      <sz val="10"/>
    </font>
    <font>
      <name val="Calibri"/>
      <b val="1"/>
      <color rgb="00FFFFFF"/>
      <sz val="9"/>
    </font>
    <font>
      <name val="Calibri"/>
      <b val="1"/>
      <color rgb="00FACC15"/>
      <sz val="18"/>
    </font>
    <font>
      <name val="Calibri"/>
      <b val="1"/>
      <color rgb="007C5C86"/>
      <sz val="9"/>
    </font>
    <font>
      <name val="Calibri"/>
      <b val="1"/>
      <color rgb="0086198F"/>
      <sz val="18"/>
    </font>
    <font>
      <name val="Calibri"/>
      <b val="1"/>
      <color rgb="00FACC15"/>
      <sz val="10"/>
    </font>
  </fonts>
  <fills count="8">
    <fill>
      <patternFill/>
    </fill>
    <fill>
      <patternFill patternType="gray125"/>
    </fill>
    <fill>
      <patternFill patternType="solid">
        <fgColor rgb="0086198F"/>
      </patternFill>
    </fill>
    <fill>
      <patternFill patternType="solid">
        <fgColor rgb="00581C87"/>
      </patternFill>
    </fill>
    <fill>
      <patternFill patternType="solid">
        <fgColor rgb="00FEF9C3"/>
      </patternFill>
    </fill>
    <fill>
      <patternFill patternType="solid">
        <fgColor rgb="00EBD3EE"/>
      </patternFill>
    </fill>
    <fill>
      <patternFill patternType="solid">
        <fgColor rgb="00F0DDF2"/>
      </patternFill>
    </fill>
    <fill>
      <patternFill patternType="solid">
        <fgColor rgb="00E4C3E8"/>
      </patternFill>
    </fill>
  </fills>
  <borders count="4">
    <border>
      <left/>
      <right/>
      <top/>
      <bottom/>
      <diagonal/>
    </border>
    <border>
      <left style="thin">
        <color rgb="00D9B6DE"/>
      </left>
      <right style="thin">
        <color rgb="00D9B6DE"/>
      </right>
      <top style="thin">
        <color rgb="00D9B6DE"/>
      </top>
      <bottom style="thin">
        <color rgb="00D9B6DE"/>
      </bottom>
    </border>
    <border>
      <top style="medium">
        <color rgb="00FACC15"/>
      </top>
    </border>
    <border/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6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0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3" fillId="2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164" fontId="4" fillId="4" borderId="1" applyAlignment="1" applyProtection="1" pivotButton="0" quotePrefix="0" xfId="0">
      <alignment horizontal="center" vertical="center" wrapText="1" readingOrder="1"/>
      <protection locked="0" hidden="0"/>
    </xf>
    <xf numFmtId="3" fontId="9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3" fontId="11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9" fontId="9" fillId="2" borderId="3" applyAlignment="1" pivotButton="0" quotePrefix="0" xfId="0">
      <alignment horizontal="center" vertical="center" wrapText="1" readingOrder="1"/>
    </xf>
    <xf numFmtId="0" fontId="4" fillId="4" borderId="1" applyAlignment="1" applyProtection="1" pivotButton="0" quotePrefix="0" xfId="0">
      <alignment horizontal="center" vertical="center" wrapText="1" readingOrder="1"/>
      <protection locked="0" hidden="0"/>
    </xf>
    <xf numFmtId="3" fontId="5" fillId="6" borderId="1" applyAlignment="1" pivotButton="0" quotePrefix="0" xfId="0">
      <alignment horizontal="center" vertical="center" wrapText="1" readingOrder="1"/>
    </xf>
    <xf numFmtId="1" fontId="5" fillId="6" borderId="1" applyAlignment="1" pivotButton="0" quotePrefix="0" xfId="0">
      <alignment horizontal="center" vertical="center" wrapText="1" readingOrder="1"/>
    </xf>
    <xf numFmtId="167" fontId="5" fillId="6" borderId="1" applyAlignment="1" pivotButton="0" quotePrefix="0" xfId="0">
      <alignment horizontal="center" vertical="center" wrapText="1" readingOrder="1"/>
    </xf>
    <xf numFmtId="3" fontId="4" fillId="4" borderId="1" applyAlignment="1" applyProtection="1" pivotButton="0" quotePrefix="0" xfId="0">
      <alignment horizontal="center" vertical="center" wrapText="1" readingOrder="1"/>
      <protection locked="0" hidden="0"/>
    </xf>
    <xf numFmtId="165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3" fillId="2" borderId="1" applyAlignment="1" pivotButton="0" quotePrefix="0" xfId="0">
      <alignment horizontal="left" vertical="center" wrapText="1" readingOrder="1"/>
    </xf>
    <xf numFmtId="1" fontId="11" fillId="6" borderId="3" applyAlignment="1" pivotButton="0" quotePrefix="0" xfId="0">
      <alignment horizontal="center" vertical="center" wrapText="1" readingOrder="1"/>
    </xf>
    <xf numFmtId="1" fontId="9" fillId="2" borderId="3" applyAlignment="1" pivotButton="0" quotePrefix="0" xfId="0">
      <alignment horizontal="center" vertical="center" wrapText="1" readingOrder="1"/>
    </xf>
    <xf numFmtId="9" fontId="5" fillId="6" borderId="1" applyAlignment="1" pivotButton="0" quotePrefix="0" xfId="0">
      <alignment horizontal="center" vertical="center" wrapText="1" readingOrder="1"/>
    </xf>
    <xf numFmtId="0" fontId="0" fillId="2" borderId="1" pivotButton="0" quotePrefix="0" xfId="0"/>
    <xf numFmtId="0" fontId="7" fillId="6" borderId="1" applyAlignment="1" pivotButton="0" quotePrefix="0" xfId="0">
      <alignment horizontal="center" vertical="center" wrapText="1" readingOrder="1"/>
    </xf>
    <xf numFmtId="0" fontId="7" fillId="7" borderId="1" applyAlignment="1" pivotButton="0" quotePrefix="0" xfId="0">
      <alignment horizontal="left" vertical="center" wrapText="1" readingOrder="1"/>
    </xf>
    <xf numFmtId="3" fontId="7" fillId="7" borderId="1" applyAlignment="1" pivotButton="0" quotePrefix="0" xfId="0">
      <alignment horizontal="center" vertical="center" wrapText="1" readingOrder="1"/>
    </xf>
    <xf numFmtId="1" fontId="7" fillId="7" borderId="1" applyAlignment="1" pivotButton="0" quotePrefix="0" xfId="0">
      <alignment horizontal="center" vertical="center" wrapText="1" readingOrder="1"/>
    </xf>
    <xf numFmtId="9" fontId="7" fillId="7" borderId="1" applyAlignment="1" pivotButton="0" quotePrefix="0" xfId="0">
      <alignment horizontal="center" vertical="center" wrapText="1" readingOrder="1"/>
    </xf>
    <xf numFmtId="1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4" fillId="4" borderId="1" applyAlignment="1" applyProtection="1" pivotButton="0" quotePrefix="0" xfId="0">
      <alignment horizontal="left" vertical="center" wrapText="1" readingOrder="1"/>
      <protection locked="0" hidden="0"/>
    </xf>
    <xf numFmtId="164" fontId="5" fillId="6" borderId="1" applyAlignment="1" pivotButton="0" quotePrefix="0" xfId="0">
      <alignment horizontal="center" vertical="center" wrapText="1" readingOrder="1"/>
    </xf>
    <xf numFmtId="166" fontId="7" fillId="6" borderId="1" applyAlignment="1" pivotButton="0" quotePrefix="0" xfId="0">
      <alignment horizontal="center" vertical="center" wrapText="1" readingOrder="1"/>
    </xf>
    <xf numFmtId="0" fontId="5" fillId="6" borderId="1" applyAlignment="1" pivotButton="0" quotePrefix="0" xfId="0">
      <alignment horizontal="center" vertical="center" wrapText="1" readingOrder="1"/>
    </xf>
    <xf numFmtId="0" fontId="5" fillId="0" borderId="1" applyAlignment="1" pivotButton="0" quotePrefix="0" xfId="0">
      <alignment horizontal="center" vertical="center" wrapText="1" readingOrder="1"/>
    </xf>
    <xf numFmtId="0" fontId="5" fillId="0" borderId="1" applyAlignment="1" pivotButton="0" quotePrefix="0" xfId="0">
      <alignment horizontal="left" vertical="center" wrapText="1" readingOrder="1"/>
    </xf>
    <xf numFmtId="0" fontId="5" fillId="6" borderId="1" applyAlignment="1" pivotButton="0" quotePrefix="0" xfId="0">
      <alignment horizontal="left" vertical="center" wrapText="1" readingOrder="1"/>
    </xf>
    <xf numFmtId="0" fontId="5" fillId="2" borderId="1" applyAlignment="1" pivotButton="0" quotePrefix="0" xfId="0">
      <alignment horizontal="left" vertical="center" wrapText="1" readingOrder="1"/>
    </xf>
    <xf numFmtId="0" fontId="12" fillId="0" borderId="0" applyAlignment="1" pivotButton="0" quotePrefix="0" xfId="0">
      <alignment horizontal="left" vertical="center" wrapText="1" readingOrder="1"/>
    </xf>
    <xf numFmtId="0" fontId="5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5">
    <dxf>
      <font>
        <name val="Calibri"/>
        <b val="1"/>
        <color rgb="002E1235"/>
      </font>
      <fill>
        <patternFill patternType="solid">
          <fgColor rgb="00F4C7C3"/>
        </patternFill>
      </fill>
    </dxf>
    <dxf>
      <font>
        <name val="Calibri"/>
        <color rgb="002E1235"/>
      </font>
      <fill>
        <patternFill patternType="solid">
          <fgColor rgb="00D5EBD0"/>
        </patternFill>
      </fill>
    </dxf>
    <dxf>
      <font>
        <name val="Calibri"/>
        <color rgb="002E1235"/>
      </font>
      <fill>
        <patternFill patternType="solid">
          <fgColor rgb="00FCE38A"/>
        </patternFill>
      </fill>
    </dxf>
    <dxf>
      <font>
        <name val="Calibri"/>
        <b val="1"/>
        <color rgb="002E1235"/>
      </font>
      <fill>
        <patternFill patternType="solid">
          <fgColor rgb="00FBCFA0"/>
        </patternFill>
      </fill>
    </dxf>
    <dxf>
      <font>
        <name val="Calibri"/>
        <b val="1"/>
        <color rgb="00FFFFFF"/>
      </font>
      <fill>
        <patternFill patternType="solid">
          <fgColor rgb="00E5737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debt by age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86198F"/>
            </a:solidFill>
            <a:ln xmlns:a="http://schemas.openxmlformats.org/drawingml/2006/main">
              <a:solidFill>
                <a:srgbClr val="86198F"/>
              </a:solidFill>
              <a:prstDash val="solid"/>
            </a:ln>
          </spPr>
          <cat>
            <numRef>
              <f>'Customer Debts'!$A$9:$A$13</f>
            </numRef>
          </cat>
          <val>
            <numRef>
              <f>'Customer Debts'!$C$9:$C$13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debtors (balance)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86198F"/>
            </a:solidFill>
            <a:ln xmlns:a="http://schemas.openxmlformats.org/drawingml/2006/main">
              <a:solidFill>
                <a:srgbClr val="86198F"/>
              </a:solidFill>
              <a:prstDash val="solid"/>
            </a:ln>
          </spPr>
          <cat>
            <numRef>
              <f>'Customer Debts'!$G$11:$G$15</f>
            </numRef>
          </cat>
          <val>
            <numRef>
              <f>'Customer Debts'!$J$11:$J$15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105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105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V103"/>
  <sheetViews>
    <sheetView showGridLines="0" rightToLeft="0" zoomScale="100" workbookViewId="0">
      <pane xSplit="2" ySplit="23" topLeftCell="C2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2" customWidth="1" min="3" max="3"/>
    <col width="12" customWidth="1" min="4" max="4"/>
    <col width="8" customWidth="1" min="5" max="5"/>
    <col width="12" customWidth="1" min="6" max="6"/>
    <col width="12" customWidth="1" min="7" max="7"/>
    <col width="12" customWidth="1" min="8" max="8"/>
    <col width="12" customWidth="1" min="9" max="9"/>
    <col width="10" customWidth="1" min="10" max="10"/>
    <col width="12" customWidth="1" min="11" max="11"/>
    <col width="12" customWidth="1" min="12" max="12"/>
    <col width="12" customWidth="1" min="13" max="13"/>
    <col width="12" customWidth="1" min="14" max="14"/>
    <col width="24" customWidth="1" min="15" max="15"/>
    <col width="3" customWidth="1" min="16" max="16"/>
    <col width="24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</cols>
  <sheetData>
    <row r="1" ht="36" customHeight="1">
      <c r="A1" s="1" t="inlineStr">
        <is>
          <t>Customer Debts Tracker: Aging, Overdue Amounts and a Collection Plan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8" customHeight="1">
      <c r="A2" s="3" t="inlineStr">
        <is>
          <t>Log credit invoices and payments; see what is overdue, each debt age, top debtors, who to call today and days sales outstanding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</row>
    <row r="4" ht="18" customHeight="1">
      <c r="A4" s="5" t="inlineStr">
        <is>
          <t>Settings</t>
        </is>
      </c>
      <c r="B4" s="6" t="n"/>
      <c r="C4" s="6" t="n"/>
      <c r="D4" s="6" t="n"/>
      <c r="E4" s="6" t="n"/>
      <c r="G4" s="7" t="inlineStr">
        <is>
          <t>Total receivable</t>
        </is>
      </c>
      <c r="H4" s="8" t="n"/>
      <c r="I4" s="8" t="n"/>
      <c r="J4" s="9" t="inlineStr">
        <is>
          <t>Of which overdue</t>
        </is>
      </c>
      <c r="K4" s="10" t="n"/>
      <c r="L4" s="10" t="n"/>
      <c r="M4" s="7" t="inlineStr">
        <is>
          <t>Overdue %</t>
        </is>
      </c>
      <c r="N4" s="8" t="n"/>
      <c r="O4" s="8" t="n"/>
      <c r="Q4" s="11" t="inlineStr">
        <is>
          <t>Customer</t>
        </is>
      </c>
      <c r="R4" s="11" t="inlineStr">
        <is>
          <t>Phone</t>
        </is>
      </c>
      <c r="S4" s="11" t="inlineStr">
        <is>
          <t>Balance</t>
        </is>
      </c>
      <c r="T4" s="11" t="inlineStr">
        <is>
          <t>Overdue</t>
        </is>
      </c>
      <c r="U4" s="11" t="inlineStr">
        <is>
          <t>Oldest</t>
        </is>
      </c>
      <c r="V4" s="11" t="inlineStr">
        <is>
          <t>Rank key</t>
        </is>
      </c>
    </row>
    <row r="5" ht="34" customHeight="1">
      <c r="A5" s="12" t="inlineStr">
        <is>
          <t>Report date</t>
        </is>
      </c>
      <c r="D5" s="13" t="n">
        <v>46318</v>
      </c>
      <c r="G5" s="14">
        <f>C14</f>
        <v/>
      </c>
      <c r="H5" s="15" t="n"/>
      <c r="I5" s="15" t="n"/>
      <c r="J5" s="16">
        <f>C10+C11+C12+C13</f>
        <v/>
      </c>
      <c r="K5" s="17" t="n"/>
      <c r="L5" s="17" t="n"/>
      <c r="M5" s="18">
        <f>IFERROR((C10+C11+C12+C13)/C14,0)</f>
        <v/>
      </c>
      <c r="N5" s="15" t="n"/>
      <c r="O5" s="15" t="n"/>
      <c r="Q5" s="19" t="inlineStr">
        <is>
          <t>Al Noor Contracting</t>
        </is>
      </c>
      <c r="R5" s="19" t="inlineStr">
        <is>
          <t>0551110001</t>
        </is>
      </c>
      <c r="S5" s="20">
        <f>IF(Q5="","",SUMIF($B$24:$B$103,Q5,$I$24:$I$103))</f>
        <v/>
      </c>
      <c r="T5" s="20">
        <f>IF(Q5="","",SUMIFS($I$24:$I$103,$B$24:$B$103,Q5,$J$24:$J$103,"&gt;0"))</f>
        <v/>
      </c>
      <c r="U5" s="21">
        <f>IF(Q5="","",IFERROR(_xlfn.MAXIFS($J$24:$J$103,$B$24:$B$103,Q5,$I$24:$I$103,"&gt;0"),0))</f>
        <v/>
      </c>
      <c r="V5" s="22">
        <f>IF(Q5="","",S5+ROW()/1000000)</f>
        <v/>
      </c>
    </row>
    <row r="6">
      <c r="A6" s="12" t="inlineStr">
        <is>
          <t>Annual credit sales</t>
        </is>
      </c>
      <c r="D6" s="23" t="n">
        <v>1200000</v>
      </c>
      <c r="Q6" s="19" t="inlineStr">
        <is>
          <t>Horizon Trading Est.</t>
        </is>
      </c>
      <c r="R6" s="19" t="inlineStr">
        <is>
          <t>0551110002</t>
        </is>
      </c>
      <c r="S6" s="20">
        <f>IF(Q6="","",SUMIF($B$24:$B$103,Q6,$I$24:$I$103))</f>
        <v/>
      </c>
      <c r="T6" s="20">
        <f>IF(Q6="","",SUMIFS($I$24:$I$103,$B$24:$B$103,Q6,$J$24:$J$103,"&gt;0"))</f>
        <v/>
      </c>
      <c r="U6" s="21">
        <f>IF(Q6="","",IFERROR(_xlfn.MAXIFS($J$24:$J$103,$B$24:$B$103,Q6,$I$24:$I$103,"&gt;0"),0))</f>
        <v/>
      </c>
      <c r="V6" s="22">
        <f>IF(Q6="","",S6+ROW()/1000000)</f>
        <v/>
      </c>
    </row>
    <row r="7" ht="18" customHeight="1">
      <c r="A7" s="12" t="inlineStr">
        <is>
          <t>Late fee % / month (if agreed)</t>
        </is>
      </c>
      <c r="D7" s="24" t="n">
        <v>0</v>
      </c>
      <c r="G7" s="9" t="inlineStr">
        <is>
          <t>Days sales outstanding</t>
        </is>
      </c>
      <c r="H7" s="10" t="n"/>
      <c r="I7" s="10" t="n"/>
      <c r="J7" s="7" t="inlineStr">
        <is>
          <t>Call today</t>
        </is>
      </c>
      <c r="K7" s="8" t="n"/>
      <c r="L7" s="8" t="n"/>
      <c r="M7" s="9" t="inlineStr">
        <is>
          <t>Oldest debt (days)</t>
        </is>
      </c>
      <c r="N7" s="10" t="n"/>
      <c r="O7" s="10" t="n"/>
      <c r="Q7" s="19" t="inlineStr">
        <is>
          <t>Oasis Restaurant</t>
        </is>
      </c>
      <c r="R7" s="19" t="inlineStr">
        <is>
          <t>0551110003</t>
        </is>
      </c>
      <c r="S7" s="20">
        <f>IF(Q7="","",SUMIF($B$24:$B$103,Q7,$I$24:$I$103))</f>
        <v/>
      </c>
      <c r="T7" s="20">
        <f>IF(Q7="","",SUMIFS($I$24:$I$103,$B$24:$B$103,Q7,$J$24:$J$103,"&gt;0"))</f>
        <v/>
      </c>
      <c r="U7" s="21">
        <f>IF(Q7="","",IFERROR(_xlfn.MAXIFS($J$24:$J$103,$B$24:$B$103,Q7,$I$24:$I$103,"&gt;0"),0))</f>
        <v/>
      </c>
      <c r="V7" s="22">
        <f>IF(Q7="","",S7+ROW()/1000000)</f>
        <v/>
      </c>
    </row>
    <row r="8" ht="34" customHeight="1">
      <c r="A8" s="25" t="inlineStr">
        <is>
          <t>Aging</t>
        </is>
      </c>
      <c r="C8" s="11" t="inlineStr">
        <is>
          <t>Balance</t>
        </is>
      </c>
      <c r="D8" s="11" t="inlineStr">
        <is>
          <t>Count</t>
        </is>
      </c>
      <c r="E8" s="11" t="inlineStr">
        <is>
          <t>%</t>
        </is>
      </c>
      <c r="G8" s="26">
        <f>IFERROR(C14/($D$6/365),0)</f>
        <v/>
      </c>
      <c r="H8" s="17" t="n"/>
      <c r="I8" s="17" t="n"/>
      <c r="J8" s="27">
        <f>COUNTIFS($N$24:$N$103,"&lt;="&amp;$D$5,$I$24:$I$103,"&gt;0")</f>
        <v/>
      </c>
      <c r="K8" s="15" t="n"/>
      <c r="L8" s="15" t="n"/>
      <c r="M8" s="26">
        <f>MAX(IFERROR(_xlfn.MAXIFS($J$24:$J$103,$I$24:$I$103,"&gt;0"),0),0)</f>
        <v/>
      </c>
      <c r="N8" s="17" t="n"/>
      <c r="O8" s="17" t="n"/>
      <c r="Q8" s="19" t="inlineStr">
        <is>
          <t>Eng. Khalid Al-Subaie</t>
        </is>
      </c>
      <c r="R8" s="19" t="inlineStr">
        <is>
          <t>0551110004</t>
        </is>
      </c>
      <c r="S8" s="20">
        <f>IF(Q8="","",SUMIF($B$24:$B$103,Q8,$I$24:$I$103))</f>
        <v/>
      </c>
      <c r="T8" s="20">
        <f>IF(Q8="","",SUMIFS($I$24:$I$103,$B$24:$B$103,Q8,$J$24:$J$103,"&gt;0"))</f>
        <v/>
      </c>
      <c r="U8" s="21">
        <f>IF(Q8="","",IFERROR(_xlfn.MAXIFS($J$24:$J$103,$B$24:$B$103,Q8,$I$24:$I$103,"&gt;0"),0))</f>
        <v/>
      </c>
      <c r="V8" s="22">
        <f>IF(Q8="","",S8+ROW()/1000000)</f>
        <v/>
      </c>
    </row>
    <row r="9">
      <c r="A9" s="12" t="inlineStr">
        <is>
          <t>Current</t>
        </is>
      </c>
      <c r="C9" s="20">
        <f>SUMIF($K$24:$K$103,A9,$I$24:$I$103)</f>
        <v/>
      </c>
      <c r="D9" s="21">
        <f>COUNTIF($K$24:$K$103,A9)</f>
        <v/>
      </c>
      <c r="E9" s="28">
        <f>IFERROR(C9/$C$14,0)</f>
        <v/>
      </c>
      <c r="Q9" s="19" t="inlineStr">
        <is>
          <t>Modern Build Co.</t>
        </is>
      </c>
      <c r="R9" s="19" t="inlineStr">
        <is>
          <t>0551110005</t>
        </is>
      </c>
      <c r="S9" s="20">
        <f>IF(Q9="","",SUMIF($B$24:$B$103,Q9,$I$24:$I$103))</f>
        <v/>
      </c>
      <c r="T9" s="20">
        <f>IF(Q9="","",SUMIFS($I$24:$I$103,$B$24:$B$103,Q9,$J$24:$J$103,"&gt;0"))</f>
        <v/>
      </c>
      <c r="U9" s="21">
        <f>IF(Q9="","",IFERROR(_xlfn.MAXIFS($J$24:$J$103,$B$24:$B$103,Q9,$I$24:$I$103,"&gt;0"),0))</f>
        <v/>
      </c>
      <c r="V9" s="22">
        <f>IF(Q9="","",S9+ROW()/1000000)</f>
        <v/>
      </c>
    </row>
    <row r="10">
      <c r="A10" s="12" t="inlineStr">
        <is>
          <t>1–30</t>
        </is>
      </c>
      <c r="C10" s="20">
        <f>SUMIF($K$24:$K$103,A10,$I$24:$I$103)</f>
        <v/>
      </c>
      <c r="D10" s="21">
        <f>COUNTIF($K$24:$K$103,A10)</f>
        <v/>
      </c>
      <c r="E10" s="28">
        <f>IFERROR(C10/$C$14,0)</f>
        <v/>
      </c>
      <c r="G10" s="11" t="inlineStr">
        <is>
          <t>Top debtors</t>
        </is>
      </c>
      <c r="H10" s="29" t="n"/>
      <c r="I10" s="29" t="n"/>
      <c r="J10" s="11" t="inlineStr">
        <is>
          <t>Balance</t>
        </is>
      </c>
      <c r="L10" s="11" t="inlineStr">
        <is>
          <t>Overdue</t>
        </is>
      </c>
      <c r="M10" s="11" t="inlineStr">
        <is>
          <t>Oldest (d)</t>
        </is>
      </c>
      <c r="Q10" s="19" t="inlineStr">
        <is>
          <t>Al Rayyan Engineering</t>
        </is>
      </c>
      <c r="R10" s="19" t="inlineStr">
        <is>
          <t>0551110006</t>
        </is>
      </c>
      <c r="S10" s="20">
        <f>IF(Q10="","",SUMIF($B$24:$B$103,Q10,$I$24:$I$103))</f>
        <v/>
      </c>
      <c r="T10" s="20">
        <f>IF(Q10="","",SUMIFS($I$24:$I$103,$B$24:$B$103,Q10,$J$24:$J$103,"&gt;0"))</f>
        <v/>
      </c>
      <c r="U10" s="21">
        <f>IF(Q10="","",IFERROR(_xlfn.MAXIFS($J$24:$J$103,$B$24:$B$103,Q10,$I$24:$I$103,"&gt;0"),0))</f>
        <v/>
      </c>
      <c r="V10" s="22">
        <f>IF(Q10="","",S10+ROW()/1000000)</f>
        <v/>
      </c>
    </row>
    <row r="11">
      <c r="A11" s="12" t="inlineStr">
        <is>
          <t>31–60</t>
        </is>
      </c>
      <c r="C11" s="20">
        <f>SUMIF($K$24:$K$103,A11,$I$24:$I$103)</f>
        <v/>
      </c>
      <c r="D11" s="21">
        <f>COUNTIF($K$24:$K$103,A11)</f>
        <v/>
      </c>
      <c r="E11" s="28">
        <f>IFERROR(C11/$C$14,0)</f>
        <v/>
      </c>
      <c r="G11" s="30">
        <f>IFERROR(IF(INDEX($S$5:$S$20,MATCH(LARGE($V$5:$V$20,1),$V$5:$V$20,0))&gt;0,INDEX($Q$5:$Q$20,MATCH(LARGE($V$5:$V$20,1),$V$5:$V$20,0)),""),"")</f>
        <v/>
      </c>
      <c r="J11" s="20">
        <f>IF(G11="","",INDEX($S$5:$S$20,MATCH(LARGE($V$5:$V$20,1),$V$5:$V$20,0)))</f>
        <v/>
      </c>
      <c r="L11" s="20">
        <f>IF(G11="","",INDEX($T$5:$T$20,MATCH(LARGE($V$5:$V$20,1),$V$5:$V$20,0)))</f>
        <v/>
      </c>
      <c r="M11" s="21">
        <f>IF(G11="","",INDEX($U$5:$U$20,MATCH(LARGE($V$5:$V$20,1),$V$5:$V$20,0)))</f>
        <v/>
      </c>
      <c r="Q11" s="19" t="inlineStr">
        <is>
          <t>Al Nada Hotel</t>
        </is>
      </c>
      <c r="R11" s="19" t="inlineStr">
        <is>
          <t>0551110007</t>
        </is>
      </c>
      <c r="S11" s="20">
        <f>IF(Q11="","",SUMIF($B$24:$B$103,Q11,$I$24:$I$103))</f>
        <v/>
      </c>
      <c r="T11" s="20">
        <f>IF(Q11="","",SUMIFS($I$24:$I$103,$B$24:$B$103,Q11,$J$24:$J$103,"&gt;0"))</f>
        <v/>
      </c>
      <c r="U11" s="21">
        <f>IF(Q11="","",IFERROR(_xlfn.MAXIFS($J$24:$J$103,$B$24:$B$103,Q11,$I$24:$I$103,"&gt;0"),0))</f>
        <v/>
      </c>
      <c r="V11" s="22">
        <f>IF(Q11="","",S11+ROW()/1000000)</f>
        <v/>
      </c>
    </row>
    <row r="12">
      <c r="A12" s="12" t="inlineStr">
        <is>
          <t>61–90</t>
        </is>
      </c>
      <c r="C12" s="20">
        <f>SUMIF($K$24:$K$103,A12,$I$24:$I$103)</f>
        <v/>
      </c>
      <c r="D12" s="21">
        <f>COUNTIF($K$24:$K$103,A12)</f>
        <v/>
      </c>
      <c r="E12" s="28">
        <f>IFERROR(C12/$C$14,0)</f>
        <v/>
      </c>
      <c r="G12" s="30">
        <f>IFERROR(IF(INDEX($S$5:$S$20,MATCH(LARGE($V$5:$V$20,2),$V$5:$V$20,0))&gt;0,INDEX($Q$5:$Q$20,MATCH(LARGE($V$5:$V$20,2),$V$5:$V$20,0)),""),"")</f>
        <v/>
      </c>
      <c r="J12" s="20">
        <f>IF(G12="","",INDEX($S$5:$S$20,MATCH(LARGE($V$5:$V$20,2),$V$5:$V$20,0)))</f>
        <v/>
      </c>
      <c r="L12" s="20">
        <f>IF(G12="","",INDEX($T$5:$T$20,MATCH(LARGE($V$5:$V$20,2),$V$5:$V$20,0)))</f>
        <v/>
      </c>
      <c r="M12" s="21">
        <f>IF(G12="","",INDEX($U$5:$U$20,MATCH(LARGE($V$5:$V$20,2),$V$5:$V$20,0)))</f>
        <v/>
      </c>
      <c r="Q12" s="19" t="inlineStr">
        <is>
          <t>Al Amal School</t>
        </is>
      </c>
      <c r="R12" s="19" t="inlineStr">
        <is>
          <t>0551110008</t>
        </is>
      </c>
      <c r="S12" s="20">
        <f>IF(Q12="","",SUMIF($B$24:$B$103,Q12,$I$24:$I$103))</f>
        <v/>
      </c>
      <c r="T12" s="20">
        <f>IF(Q12="","",SUMIFS($I$24:$I$103,$B$24:$B$103,Q12,$J$24:$J$103,"&gt;0"))</f>
        <v/>
      </c>
      <c r="U12" s="21">
        <f>IF(Q12="","",IFERROR(_xlfn.MAXIFS($J$24:$J$103,$B$24:$B$103,Q12,$I$24:$I$103,"&gt;0"),0))</f>
        <v/>
      </c>
      <c r="V12" s="22">
        <f>IF(Q12="","",S12+ROW()/1000000)</f>
        <v/>
      </c>
    </row>
    <row r="13">
      <c r="A13" s="12" t="inlineStr">
        <is>
          <t>90+</t>
        </is>
      </c>
      <c r="C13" s="20">
        <f>SUMIF($K$24:$K$103,A13,$I$24:$I$103)</f>
        <v/>
      </c>
      <c r="D13" s="21">
        <f>COUNTIF($K$24:$K$103,A13)</f>
        <v/>
      </c>
      <c r="E13" s="28">
        <f>IFERROR(C13/$C$14,0)</f>
        <v/>
      </c>
      <c r="G13" s="30">
        <f>IFERROR(IF(INDEX($S$5:$S$20,MATCH(LARGE($V$5:$V$20,3),$V$5:$V$20,0))&gt;0,INDEX($Q$5:$Q$20,MATCH(LARGE($V$5:$V$20,3),$V$5:$V$20,0)),""),"")</f>
        <v/>
      </c>
      <c r="J13" s="20">
        <f>IF(G13="","",INDEX($S$5:$S$20,MATCH(LARGE($V$5:$V$20,3),$V$5:$V$20,0)))</f>
        <v/>
      </c>
      <c r="L13" s="20">
        <f>IF(G13="","",INDEX($T$5:$T$20,MATCH(LARGE($V$5:$V$20,3),$V$5:$V$20,0)))</f>
        <v/>
      </c>
      <c r="M13" s="21">
        <f>IF(G13="","",INDEX($U$5:$U$20,MATCH(LARGE($V$5:$V$20,3),$V$5:$V$20,0)))</f>
        <v/>
      </c>
      <c r="Q13" s="19" t="inlineStr">
        <is>
          <t>Al Safa Est.</t>
        </is>
      </c>
      <c r="R13" s="19" t="inlineStr">
        <is>
          <t>0551110009</t>
        </is>
      </c>
      <c r="S13" s="20">
        <f>IF(Q13="","",SUMIF($B$24:$B$103,Q13,$I$24:$I$103))</f>
        <v/>
      </c>
      <c r="T13" s="20">
        <f>IF(Q13="","",SUMIFS($I$24:$I$103,$B$24:$B$103,Q13,$J$24:$J$103,"&gt;0"))</f>
        <v/>
      </c>
      <c r="U13" s="21">
        <f>IF(Q13="","",IFERROR(_xlfn.MAXIFS($J$24:$J$103,$B$24:$B$103,Q13,$I$24:$I$103,"&gt;0"),0))</f>
        <v/>
      </c>
      <c r="V13" s="22">
        <f>IF(Q13="","",S13+ROW()/1000000)</f>
        <v/>
      </c>
    </row>
    <row r="14">
      <c r="A14" s="31" t="inlineStr">
        <is>
          <t>Total</t>
        </is>
      </c>
      <c r="C14" s="32">
        <f>SUM(C9:C13)</f>
        <v/>
      </c>
      <c r="D14" s="33">
        <f>SUM(D9:D13)</f>
        <v/>
      </c>
      <c r="E14" s="34">
        <f>SUM(E9:E13)</f>
        <v/>
      </c>
      <c r="G14" s="30">
        <f>IFERROR(IF(INDEX($S$5:$S$20,MATCH(LARGE($V$5:$V$20,4),$V$5:$V$20,0))&gt;0,INDEX($Q$5:$Q$20,MATCH(LARGE($V$5:$V$20,4),$V$5:$V$20,0)),""),"")</f>
        <v/>
      </c>
      <c r="J14" s="20">
        <f>IF(G14="","",INDEX($S$5:$S$20,MATCH(LARGE($V$5:$V$20,4),$V$5:$V$20,0)))</f>
        <v/>
      </c>
      <c r="L14" s="20">
        <f>IF(G14="","",INDEX($T$5:$T$20,MATCH(LARGE($V$5:$V$20,4),$V$5:$V$20,0)))</f>
        <v/>
      </c>
      <c r="M14" s="21">
        <f>IF(G14="","",INDEX($U$5:$U$20,MATCH(LARGE($V$5:$V$20,4),$V$5:$V$20,0)))</f>
        <v/>
      </c>
      <c r="Q14" s="19" t="inlineStr">
        <is>
          <t>Jazira Finishing Co.</t>
        </is>
      </c>
      <c r="R14" s="19" t="inlineStr">
        <is>
          <t>0551110010</t>
        </is>
      </c>
      <c r="S14" s="20">
        <f>IF(Q14="","",SUMIF($B$24:$B$103,Q14,$I$24:$I$103))</f>
        <v/>
      </c>
      <c r="T14" s="20">
        <f>IF(Q14="","",SUMIFS($I$24:$I$103,$B$24:$B$103,Q14,$J$24:$J$103,"&gt;0"))</f>
        <v/>
      </c>
      <c r="U14" s="21">
        <f>IF(Q14="","",IFERROR(_xlfn.MAXIFS($J$24:$J$103,$B$24:$B$103,Q14,$I$24:$I$103,"&gt;0"),0))</f>
        <v/>
      </c>
      <c r="V14" s="22">
        <f>IF(Q14="","",S14+ROW()/1000000)</f>
        <v/>
      </c>
    </row>
    <row r="15">
      <c r="G15" s="30">
        <f>IFERROR(IF(INDEX($S$5:$S$20,MATCH(LARGE($V$5:$V$20,5),$V$5:$V$20,0))&gt;0,INDEX($Q$5:$Q$20,MATCH(LARGE($V$5:$V$20,5),$V$5:$V$20,0)),""),"")</f>
        <v/>
      </c>
      <c r="J15" s="20">
        <f>IF(G15="","",INDEX($S$5:$S$20,MATCH(LARGE($V$5:$V$20,5),$V$5:$V$20,0)))</f>
        <v/>
      </c>
      <c r="L15" s="20">
        <f>IF(G15="","",INDEX($T$5:$T$20,MATCH(LARGE($V$5:$V$20,5),$V$5:$V$20,0)))</f>
        <v/>
      </c>
      <c r="M15" s="21">
        <f>IF(G15="","",INDEX($U$5:$U$20,MATCH(LARGE($V$5:$V$20,5),$V$5:$V$20,0)))</f>
        <v/>
      </c>
      <c r="Q15" s="19" t="n"/>
      <c r="R15" s="19" t="n"/>
      <c r="S15" s="20">
        <f>IF(Q15="","",SUMIF($B$24:$B$103,Q15,$I$24:$I$103))</f>
        <v/>
      </c>
      <c r="T15" s="20">
        <f>IF(Q15="","",SUMIFS($I$24:$I$103,$B$24:$B$103,Q15,$J$24:$J$103,"&gt;0"))</f>
        <v/>
      </c>
      <c r="U15" s="21">
        <f>IF(Q15="","",IFERROR(_xlfn.MAXIFS($J$24:$J$103,$B$24:$B$103,Q15,$I$24:$I$103,"&gt;0"),0))</f>
        <v/>
      </c>
      <c r="V15" s="22">
        <f>IF(Q15="","",S15+ROW()/1000000)</f>
        <v/>
      </c>
    </row>
    <row r="16">
      <c r="Q16" s="19" t="n"/>
      <c r="R16" s="19" t="n"/>
      <c r="S16" s="20">
        <f>IF(Q16="","",SUMIF($B$24:$B$103,Q16,$I$24:$I$103))</f>
        <v/>
      </c>
      <c r="T16" s="20">
        <f>IF(Q16="","",SUMIFS($I$24:$I$103,$B$24:$B$103,Q16,$J$24:$J$103,"&gt;0"))</f>
        <v/>
      </c>
      <c r="U16" s="21">
        <f>IF(Q16="","",IFERROR(_xlfn.MAXIFS($J$24:$J$103,$B$24:$B$103,Q16,$I$24:$I$103,"&gt;0"),0))</f>
        <v/>
      </c>
      <c r="V16" s="22">
        <f>IF(Q16="","",S16+ROW()/1000000)</f>
        <v/>
      </c>
    </row>
    <row r="17">
      <c r="Q17" s="19" t="n"/>
      <c r="R17" s="19" t="n"/>
      <c r="S17" s="20">
        <f>IF(Q17="","",SUMIF($B$24:$B$103,Q17,$I$24:$I$103))</f>
        <v/>
      </c>
      <c r="T17" s="20">
        <f>IF(Q17="","",SUMIFS($I$24:$I$103,$B$24:$B$103,Q17,$J$24:$J$103,"&gt;0"))</f>
        <v/>
      </c>
      <c r="U17" s="21">
        <f>IF(Q17="","",IFERROR(_xlfn.MAXIFS($J$24:$J$103,$B$24:$B$103,Q17,$I$24:$I$103,"&gt;0"),0))</f>
        <v/>
      </c>
      <c r="V17" s="22">
        <f>IF(Q17="","",S17+ROW()/1000000)</f>
        <v/>
      </c>
    </row>
    <row r="18">
      <c r="Q18" s="19" t="n"/>
      <c r="R18" s="19" t="n"/>
      <c r="S18" s="20">
        <f>IF(Q18="","",SUMIF($B$24:$B$103,Q18,$I$24:$I$103))</f>
        <v/>
      </c>
      <c r="T18" s="20">
        <f>IF(Q18="","",SUMIFS($I$24:$I$103,$B$24:$B$103,Q18,$J$24:$J$103,"&gt;0"))</f>
        <v/>
      </c>
      <c r="U18" s="21">
        <f>IF(Q18="","",IFERROR(_xlfn.MAXIFS($J$24:$J$103,$B$24:$B$103,Q18,$I$24:$I$103,"&gt;0"),0))</f>
        <v/>
      </c>
      <c r="V18" s="22">
        <f>IF(Q18="","",S18+ROW()/1000000)</f>
        <v/>
      </c>
    </row>
    <row r="19">
      <c r="Q19" s="19" t="n"/>
      <c r="R19" s="19" t="n"/>
      <c r="S19" s="20">
        <f>IF(Q19="","",SUMIF($B$24:$B$103,Q19,$I$24:$I$103))</f>
        <v/>
      </c>
      <c r="T19" s="20">
        <f>IF(Q19="","",SUMIFS($I$24:$I$103,$B$24:$B$103,Q19,$J$24:$J$103,"&gt;0"))</f>
        <v/>
      </c>
      <c r="U19" s="21">
        <f>IF(Q19="","",IFERROR(_xlfn.MAXIFS($J$24:$J$103,$B$24:$B$103,Q19,$I$24:$I$103,"&gt;0"),0))</f>
        <v/>
      </c>
      <c r="V19" s="22">
        <f>IF(Q19="","",S19+ROW()/1000000)</f>
        <v/>
      </c>
    </row>
    <row r="20">
      <c r="Q20" s="19" t="n"/>
      <c r="R20" s="19" t="n"/>
      <c r="S20" s="20">
        <f>IF(Q20="","",SUMIF($B$24:$B$103,Q20,$I$24:$I$103))</f>
        <v/>
      </c>
      <c r="T20" s="20">
        <f>IF(Q20="","",SUMIFS($I$24:$I$103,$B$24:$B$103,Q20,$J$24:$J$103,"&gt;0"))</f>
        <v/>
      </c>
      <c r="U20" s="21">
        <f>IF(Q20="","",IFERROR(_xlfn.MAXIFS($J$24:$J$103,$B$24:$B$103,Q20,$I$24:$I$103,"&gt;0"),0))</f>
        <v/>
      </c>
      <c r="V20" s="22">
        <f>IF(Q20="","",S20+ROW()/1000000)</f>
        <v/>
      </c>
    </row>
    <row r="22" ht="22" customHeight="1">
      <c r="A22" s="5" t="inlineStr">
        <is>
          <t>Credit invoices</t>
        </is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</row>
    <row r="23" ht="44" customHeight="1">
      <c r="A23" s="11" t="inlineStr">
        <is>
          <t>#</t>
        </is>
      </c>
      <c r="B23" s="11" t="inlineStr">
        <is>
          <t>Customer</t>
        </is>
      </c>
      <c r="C23" s="11" t="inlineStr">
        <is>
          <t>Invoice no.</t>
        </is>
      </c>
      <c r="D23" s="11" t="inlineStr">
        <is>
          <t>Invoice date</t>
        </is>
      </c>
      <c r="E23" s="11" t="inlineStr">
        <is>
          <t>Terms (d)</t>
        </is>
      </c>
      <c r="F23" s="11" t="inlineStr">
        <is>
          <t>Due date</t>
        </is>
      </c>
      <c r="G23" s="11" t="inlineStr">
        <is>
          <t>Amount</t>
        </is>
      </c>
      <c r="H23" s="11" t="inlineStr">
        <is>
          <t>Paid</t>
        </is>
      </c>
      <c r="I23" s="11" t="inlineStr">
        <is>
          <t>Balance</t>
        </is>
      </c>
      <c r="J23" s="11" t="inlineStr">
        <is>
          <t>Days overdue</t>
        </is>
      </c>
      <c r="K23" s="11" t="inlineStr">
        <is>
          <t>Aging</t>
        </is>
      </c>
      <c r="L23" s="11" t="inlineStr">
        <is>
          <t>Status</t>
        </is>
      </c>
      <c r="M23" s="11" t="inlineStr">
        <is>
          <t>Promise date</t>
        </is>
      </c>
      <c r="N23" s="11" t="inlineStr">
        <is>
          <t>Next follow-up</t>
        </is>
      </c>
      <c r="O23" s="11" t="inlineStr">
        <is>
          <t>Note</t>
        </is>
      </c>
    </row>
    <row r="24" ht="30" customHeight="1">
      <c r="A24" s="35" t="n">
        <v>1</v>
      </c>
      <c r="B24" s="36" t="inlineStr">
        <is>
          <t>Al Noor Contracting</t>
        </is>
      </c>
      <c r="C24" s="19" t="inlineStr">
        <is>
          <t>INV-1021</t>
        </is>
      </c>
      <c r="D24" s="13" t="n">
        <v>46200</v>
      </c>
      <c r="E24" s="35" t="n">
        <v>30</v>
      </c>
      <c r="F24" s="37">
        <f>IF(AND(ISNUMBER(D24),ISNUMBER(E24)),D24+E24,"")</f>
        <v/>
      </c>
      <c r="G24" s="23" t="n">
        <v>48500</v>
      </c>
      <c r="H24" s="23" t="n">
        <v>48500</v>
      </c>
      <c r="I24" s="38">
        <f>IF(N(G24)=0,"",G24-N(H24))</f>
        <v/>
      </c>
      <c r="J24" s="21">
        <f>IF(OR(I24="",F24=""),"",IF(I24&lt;=0,0,MAX(0,$D$5-F24)))</f>
        <v/>
      </c>
      <c r="K24" s="39">
        <f>IF(J24="","",IF(I24&lt;=0,"",IF(J24=0,"Current",IF(J24&lt;=30,"1–30",IF(J24&lt;=60,"31–60",IF(J24&lt;=90,"61–90","90+"))))))</f>
        <v/>
      </c>
      <c r="L24" s="39">
        <f>IF(I24="","",IF(I24&lt;=0,INDEX($Q$25:$Q$28,1),IF(AND(ISNUMBER(M24),M24&gt;=$D$5),INDEX($Q$25:$Q$28,4),IF(J24&gt;0,INDEX($Q$25:$Q$28,3),INDEX($Q$25:$Q$28,2)))))</f>
        <v/>
      </c>
      <c r="M24" s="13" t="n"/>
      <c r="N24" s="13" t="n"/>
      <c r="O24" s="36" t="n"/>
      <c r="Q24" s="11" t="inlineStr">
        <is>
          <t>Status</t>
        </is>
      </c>
    </row>
    <row r="25">
      <c r="A25" s="35" t="n">
        <v>2</v>
      </c>
      <c r="B25" s="36" t="inlineStr">
        <is>
          <t>Al Noor Contracting</t>
        </is>
      </c>
      <c r="C25" s="19" t="inlineStr">
        <is>
          <t>INV-1048</t>
        </is>
      </c>
      <c r="D25" s="13" t="n">
        <v>46256</v>
      </c>
      <c r="E25" s="35" t="n">
        <v>30</v>
      </c>
      <c r="F25" s="37">
        <f>IF(AND(ISNUMBER(D25),ISNUMBER(E25)),D25+E25,"")</f>
        <v/>
      </c>
      <c r="G25" s="23" t="n">
        <v>36200</v>
      </c>
      <c r="H25" s="23" t="n">
        <v>10000</v>
      </c>
      <c r="I25" s="38">
        <f>IF(N(G25)=0,"",G25-N(H25))</f>
        <v/>
      </c>
      <c r="J25" s="21">
        <f>IF(OR(I25="",F25=""),"",IF(I25&lt;=0,0,MAX(0,$D$5-F25)))</f>
        <v/>
      </c>
      <c r="K25" s="39">
        <f>IF(J25="","",IF(I25&lt;=0,"",IF(J25=0,"Current",IF(J25&lt;=30,"1–30",IF(J25&lt;=60,"31–60",IF(J25&lt;=90,"61–90","90+"))))))</f>
        <v/>
      </c>
      <c r="L25" s="39">
        <f>IF(I25="","",IF(I25&lt;=0,INDEX($Q$25:$Q$28,1),IF(AND(ISNUMBER(M25),M25&gt;=$D$5),INDEX($Q$25:$Q$28,4),IF(J25&gt;0,INDEX($Q$25:$Q$28,3),INDEX($Q$25:$Q$28,2)))))</f>
        <v/>
      </c>
      <c r="M25" s="13" t="n">
        <v>46323</v>
      </c>
      <c r="N25" s="13" t="n">
        <v>46323</v>
      </c>
      <c r="O25" s="36" t="inlineStr">
        <is>
          <t>Partial payment</t>
        </is>
      </c>
      <c r="Q25" s="40" t="inlineStr">
        <is>
          <t>Paid</t>
        </is>
      </c>
    </row>
    <row r="26">
      <c r="A26" s="35" t="n">
        <v>3</v>
      </c>
      <c r="B26" s="36" t="inlineStr">
        <is>
          <t>Horizon Trading Est.</t>
        </is>
      </c>
      <c r="C26" s="19" t="inlineStr">
        <is>
          <t>INV-1033</t>
        </is>
      </c>
      <c r="D26" s="13" t="n">
        <v>46223</v>
      </c>
      <c r="E26" s="35" t="n">
        <v>45</v>
      </c>
      <c r="F26" s="37">
        <f>IF(AND(ISNUMBER(D26),ISNUMBER(E26)),D26+E26,"")</f>
        <v/>
      </c>
      <c r="G26" s="23" t="n">
        <v>22800</v>
      </c>
      <c r="H26" s="23" t="n">
        <v>22800</v>
      </c>
      <c r="I26" s="38">
        <f>IF(N(G26)=0,"",G26-N(H26))</f>
        <v/>
      </c>
      <c r="J26" s="21">
        <f>IF(OR(I26="",F26=""),"",IF(I26&lt;=0,0,MAX(0,$D$5-F26)))</f>
        <v/>
      </c>
      <c r="K26" s="39">
        <f>IF(J26="","",IF(I26&lt;=0,"",IF(J26=0,"Current",IF(J26&lt;=30,"1–30",IF(J26&lt;=60,"31–60",IF(J26&lt;=90,"61–90","90+"))))))</f>
        <v/>
      </c>
      <c r="L26" s="39">
        <f>IF(I26="","",IF(I26&lt;=0,INDEX($Q$25:$Q$28,1),IF(AND(ISNUMBER(M26),M26&gt;=$D$5),INDEX($Q$25:$Q$28,4),IF(J26&gt;0,INDEX($Q$25:$Q$28,3),INDEX($Q$25:$Q$28,2)))))</f>
        <v/>
      </c>
      <c r="M26" s="13" t="n"/>
      <c r="N26" s="13" t="n"/>
      <c r="O26" s="36" t="n"/>
      <c r="Q26" s="40" t="inlineStr">
        <is>
          <t>Current</t>
        </is>
      </c>
    </row>
    <row r="27">
      <c r="A27" s="35" t="n">
        <v>4</v>
      </c>
      <c r="B27" s="36" t="inlineStr">
        <is>
          <t>Horizon Trading Est.</t>
        </is>
      </c>
      <c r="C27" s="19" t="inlineStr">
        <is>
          <t>INV-1052</t>
        </is>
      </c>
      <c r="D27" s="13" t="n">
        <v>46267</v>
      </c>
      <c r="E27" s="35" t="n">
        <v>45</v>
      </c>
      <c r="F27" s="37">
        <f>IF(AND(ISNUMBER(D27),ISNUMBER(E27)),D27+E27,"")</f>
        <v/>
      </c>
      <c r="G27" s="23" t="n">
        <v>15750</v>
      </c>
      <c r="H27" s="23" t="n">
        <v>0</v>
      </c>
      <c r="I27" s="38">
        <f>IF(N(G27)=0,"",G27-N(H27))</f>
        <v/>
      </c>
      <c r="J27" s="21">
        <f>IF(OR(I27="",F27=""),"",IF(I27&lt;=0,0,MAX(0,$D$5-F27)))</f>
        <v/>
      </c>
      <c r="K27" s="39">
        <f>IF(J27="","",IF(I27&lt;=0,"",IF(J27=0,"Current",IF(J27&lt;=30,"1–30",IF(J27&lt;=60,"31–60",IF(J27&lt;=90,"61–90","90+"))))))</f>
        <v/>
      </c>
      <c r="L27" s="39">
        <f>IF(I27="","",IF(I27&lt;=0,INDEX($Q$25:$Q$28,1),IF(AND(ISNUMBER(M27),M27&gt;=$D$5),INDEX($Q$25:$Q$28,4),IF(J27&gt;0,INDEX($Q$25:$Q$28,3),INDEX($Q$25:$Q$28,2)))))</f>
        <v/>
      </c>
      <c r="M27" s="13" t="n"/>
      <c r="N27" s="13" t="n">
        <v>46316</v>
      </c>
      <c r="O27" s="36" t="inlineStr">
        <is>
          <t>No answer on calls</t>
        </is>
      </c>
      <c r="Q27" s="40" t="inlineStr">
        <is>
          <t>Overdue</t>
        </is>
      </c>
    </row>
    <row r="28">
      <c r="A28" s="35" t="n">
        <v>5</v>
      </c>
      <c r="B28" s="36" t="inlineStr">
        <is>
          <t>Oasis Restaurant</t>
        </is>
      </c>
      <c r="C28" s="19" t="inlineStr">
        <is>
          <t>INV-1037</t>
        </is>
      </c>
      <c r="D28" s="13" t="n">
        <v>46238</v>
      </c>
      <c r="E28" s="35" t="n">
        <v>30</v>
      </c>
      <c r="F28" s="37">
        <f>IF(AND(ISNUMBER(D28),ISNUMBER(E28)),D28+E28,"")</f>
        <v/>
      </c>
      <c r="G28" s="23" t="n">
        <v>9400</v>
      </c>
      <c r="H28" s="23" t="n">
        <v>9400</v>
      </c>
      <c r="I28" s="38">
        <f>IF(N(G28)=0,"",G28-N(H28))</f>
        <v/>
      </c>
      <c r="J28" s="21">
        <f>IF(OR(I28="",F28=""),"",IF(I28&lt;=0,0,MAX(0,$D$5-F28)))</f>
        <v/>
      </c>
      <c r="K28" s="39">
        <f>IF(J28="","",IF(I28&lt;=0,"",IF(J28=0,"Current",IF(J28&lt;=30,"1–30",IF(J28&lt;=60,"31–60",IF(J28&lt;=90,"61–90","90+"))))))</f>
        <v/>
      </c>
      <c r="L28" s="39">
        <f>IF(I28="","",IF(I28&lt;=0,INDEX($Q$25:$Q$28,1),IF(AND(ISNUMBER(M28),M28&gt;=$D$5),INDEX($Q$25:$Q$28,4),IF(J28&gt;0,INDEX($Q$25:$Q$28,3),INDEX($Q$25:$Q$28,2)))))</f>
        <v/>
      </c>
      <c r="M28" s="13" t="n"/>
      <c r="N28" s="13" t="n"/>
      <c r="O28" s="36" t="n"/>
      <c r="Q28" s="40" t="inlineStr">
        <is>
          <t>Promised</t>
        </is>
      </c>
    </row>
    <row r="29">
      <c r="A29" s="35" t="n">
        <v>6</v>
      </c>
      <c r="B29" s="36" t="inlineStr">
        <is>
          <t>Oasis Restaurant</t>
        </is>
      </c>
      <c r="C29" s="19" t="inlineStr">
        <is>
          <t>INV-1055</t>
        </is>
      </c>
      <c r="D29" s="13" t="n">
        <v>46274</v>
      </c>
      <c r="E29" s="35" t="n">
        <v>30</v>
      </c>
      <c r="F29" s="37">
        <f>IF(AND(ISNUMBER(D29),ISNUMBER(E29)),D29+E29,"")</f>
        <v/>
      </c>
      <c r="G29" s="23" t="n">
        <v>11200</v>
      </c>
      <c r="H29" s="23" t="n">
        <v>0</v>
      </c>
      <c r="I29" s="38">
        <f>IF(N(G29)=0,"",G29-N(H29))</f>
        <v/>
      </c>
      <c r="J29" s="21">
        <f>IF(OR(I29="",F29=""),"",IF(I29&lt;=0,0,MAX(0,$D$5-F29)))</f>
        <v/>
      </c>
      <c r="K29" s="39">
        <f>IF(J29="","",IF(I29&lt;=0,"",IF(J29=0,"Current",IF(J29&lt;=30,"1–30",IF(J29&lt;=60,"31–60",IF(J29&lt;=90,"61–90","90+"))))))</f>
        <v/>
      </c>
      <c r="L29" s="39">
        <f>IF(I29="","",IF(I29&lt;=0,INDEX($Q$25:$Q$28,1),IF(AND(ISNUMBER(M29),M29&gt;=$D$5),INDEX($Q$25:$Q$28,4),IF(J29&gt;0,INDEX($Q$25:$Q$28,3),INDEX($Q$25:$Q$28,2)))))</f>
        <v/>
      </c>
      <c r="M29" s="13" t="n"/>
      <c r="N29" s="13" t="n">
        <v>46319</v>
      </c>
      <c r="O29" s="36" t="inlineStr">
        <is>
          <t>Will pay end of week</t>
        </is>
      </c>
    </row>
    <row r="30">
      <c r="A30" s="35" t="n">
        <v>7</v>
      </c>
      <c r="B30" s="36" t="inlineStr">
        <is>
          <t>Eng. Khalid Al-Subaie</t>
        </is>
      </c>
      <c r="C30" s="19" t="inlineStr">
        <is>
          <t>INV-1041</t>
        </is>
      </c>
      <c r="D30" s="13" t="n">
        <v>46188</v>
      </c>
      <c r="E30" s="35" t="n">
        <v>30</v>
      </c>
      <c r="F30" s="37">
        <f>IF(AND(ISNUMBER(D30),ISNUMBER(E30)),D30+E30,"")</f>
        <v/>
      </c>
      <c r="G30" s="23" t="n">
        <v>18500</v>
      </c>
      <c r="H30" s="23" t="n">
        <v>0</v>
      </c>
      <c r="I30" s="38">
        <f>IF(N(G30)=0,"",G30-N(H30))</f>
        <v/>
      </c>
      <c r="J30" s="21">
        <f>IF(OR(I30="",F30=""),"",IF(I30&lt;=0,0,MAX(0,$D$5-F30)))</f>
        <v/>
      </c>
      <c r="K30" s="39">
        <f>IF(J30="","",IF(I30&lt;=0,"",IF(J30=0,"Current",IF(J30&lt;=30,"1–30",IF(J30&lt;=60,"31–60",IF(J30&lt;=90,"61–90","90+"))))))</f>
        <v/>
      </c>
      <c r="L30" s="39">
        <f>IF(I30="","",IF(I30&lt;=0,INDEX($Q$25:$Q$28,1),IF(AND(ISNUMBER(M30),M30&gt;=$D$5),INDEX($Q$25:$Q$28,4),IF(J30&gt;0,INDEX($Q$25:$Q$28,3),INDEX($Q$25:$Q$28,2)))))</f>
        <v/>
      </c>
      <c r="M30" s="13" t="n"/>
      <c r="N30" s="13" t="n">
        <v>46288</v>
      </c>
      <c r="O30" s="36" t="inlineStr">
        <is>
          <t>Quantity dispute</t>
        </is>
      </c>
    </row>
    <row r="31">
      <c r="A31" s="35" t="n">
        <v>8</v>
      </c>
      <c r="B31" s="36" t="inlineStr">
        <is>
          <t>Modern Build Co.</t>
        </is>
      </c>
      <c r="C31" s="19" t="inlineStr">
        <is>
          <t>INV-1045</t>
        </is>
      </c>
      <c r="D31" s="13" t="n">
        <v>46248</v>
      </c>
      <c r="E31" s="35" t="n">
        <v>60</v>
      </c>
      <c r="F31" s="37">
        <f>IF(AND(ISNUMBER(D31),ISNUMBER(E31)),D31+E31,"")</f>
        <v/>
      </c>
      <c r="G31" s="23" t="n">
        <v>64000</v>
      </c>
      <c r="H31" s="23" t="n">
        <v>30000</v>
      </c>
      <c r="I31" s="38">
        <f>IF(N(G31)=0,"",G31-N(H31))</f>
        <v/>
      </c>
      <c r="J31" s="21">
        <f>IF(OR(I31="",F31=""),"",IF(I31&lt;=0,0,MAX(0,$D$5-F31)))</f>
        <v/>
      </c>
      <c r="K31" s="39">
        <f>IF(J31="","",IF(I31&lt;=0,"",IF(J31=0,"Current",IF(J31&lt;=30,"1–30",IF(J31&lt;=60,"31–60",IF(J31&lt;=90,"61–90","90+"))))))</f>
        <v/>
      </c>
      <c r="L31" s="39">
        <f>IF(I31="","",IF(I31&lt;=0,INDEX($Q$25:$Q$28,1),IF(AND(ISNUMBER(M31),M31&gt;=$D$5),INDEX($Q$25:$Q$28,4),IF(J31&gt;0,INDEX($Q$25:$Q$28,3),INDEX($Q$25:$Q$28,2)))))</f>
        <v/>
      </c>
      <c r="M31" s="13" t="n"/>
      <c r="N31" s="13" t="n">
        <v>46321</v>
      </c>
      <c r="O31" s="36" t="n"/>
    </row>
    <row r="32">
      <c r="A32" s="35" t="n">
        <v>9</v>
      </c>
      <c r="B32" s="36" t="inlineStr">
        <is>
          <t>Modern Build Co.</t>
        </is>
      </c>
      <c r="C32" s="19" t="inlineStr">
        <is>
          <t>INV-1060</t>
        </is>
      </c>
      <c r="D32" s="13" t="n">
        <v>46290</v>
      </c>
      <c r="E32" s="35" t="n">
        <v>60</v>
      </c>
      <c r="F32" s="37">
        <f>IF(AND(ISNUMBER(D32),ISNUMBER(E32)),D32+E32,"")</f>
        <v/>
      </c>
      <c r="G32" s="23" t="n">
        <v>41300</v>
      </c>
      <c r="H32" s="23" t="n">
        <v>0</v>
      </c>
      <c r="I32" s="38">
        <f>IF(N(G32)=0,"",G32-N(H32))</f>
        <v/>
      </c>
      <c r="J32" s="21">
        <f>IF(OR(I32="",F32=""),"",IF(I32&lt;=0,0,MAX(0,$D$5-F32)))</f>
        <v/>
      </c>
      <c r="K32" s="39">
        <f>IF(J32="","",IF(I32&lt;=0,"",IF(J32=0,"Current",IF(J32&lt;=30,"1–30",IF(J32&lt;=60,"31–60",IF(J32&lt;=90,"61–90","90+"))))))</f>
        <v/>
      </c>
      <c r="L32" s="39">
        <f>IF(I32="","",IF(I32&lt;=0,INDEX($Q$25:$Q$28,1),IF(AND(ISNUMBER(M32),M32&gt;=$D$5),INDEX($Q$25:$Q$28,4),IF(J32&gt;0,INDEX($Q$25:$Q$28,3),INDEX($Q$25:$Q$28,2)))))</f>
        <v/>
      </c>
      <c r="M32" s="13" t="n"/>
      <c r="N32" s="13" t="n"/>
      <c r="O32" s="36" t="n"/>
    </row>
    <row r="33">
      <c r="A33" s="35" t="n">
        <v>10</v>
      </c>
      <c r="B33" s="36" t="inlineStr">
        <is>
          <t>Al Rayyan Engineering</t>
        </is>
      </c>
      <c r="C33" s="19" t="inlineStr">
        <is>
          <t>INV-1050</t>
        </is>
      </c>
      <c r="D33" s="13" t="n">
        <v>46263</v>
      </c>
      <c r="E33" s="35" t="n">
        <v>30</v>
      </c>
      <c r="F33" s="37">
        <f>IF(AND(ISNUMBER(D33),ISNUMBER(E33)),D33+E33,"")</f>
        <v/>
      </c>
      <c r="G33" s="23" t="n">
        <v>12950</v>
      </c>
      <c r="H33" s="23" t="n">
        <v>12950</v>
      </c>
      <c r="I33" s="38">
        <f>IF(N(G33)=0,"",G33-N(H33))</f>
        <v/>
      </c>
      <c r="J33" s="21">
        <f>IF(OR(I33="",F33=""),"",IF(I33&lt;=0,0,MAX(0,$D$5-F33)))</f>
        <v/>
      </c>
      <c r="K33" s="39">
        <f>IF(J33="","",IF(I33&lt;=0,"",IF(J33=0,"Current",IF(J33&lt;=30,"1–30",IF(J33&lt;=60,"31–60",IF(J33&lt;=90,"61–90","90+"))))))</f>
        <v/>
      </c>
      <c r="L33" s="39">
        <f>IF(I33="","",IF(I33&lt;=0,INDEX($Q$25:$Q$28,1),IF(AND(ISNUMBER(M33),M33&gt;=$D$5),INDEX($Q$25:$Q$28,4),IF(J33&gt;0,INDEX($Q$25:$Q$28,3),INDEX($Q$25:$Q$28,2)))))</f>
        <v/>
      </c>
      <c r="M33" s="13" t="n"/>
      <c r="N33" s="13" t="n"/>
      <c r="O33" s="36" t="n"/>
    </row>
    <row r="34">
      <c r="A34" s="35" t="n">
        <v>11</v>
      </c>
      <c r="B34" s="36" t="inlineStr">
        <is>
          <t>Al Rayyan Engineering</t>
        </is>
      </c>
      <c r="C34" s="19" t="inlineStr">
        <is>
          <t>INV-1063</t>
        </is>
      </c>
      <c r="D34" s="13" t="n">
        <v>46298</v>
      </c>
      <c r="E34" s="35" t="n">
        <v>30</v>
      </c>
      <c r="F34" s="37">
        <f>IF(AND(ISNUMBER(D34),ISNUMBER(E34)),D34+E34,"")</f>
        <v/>
      </c>
      <c r="G34" s="23" t="n">
        <v>17600</v>
      </c>
      <c r="H34" s="23" t="n">
        <v>0</v>
      </c>
      <c r="I34" s="38">
        <f>IF(N(G34)=0,"",G34-N(H34))</f>
        <v/>
      </c>
      <c r="J34" s="21">
        <f>IF(OR(I34="",F34=""),"",IF(I34&lt;=0,0,MAX(0,$D$5-F34)))</f>
        <v/>
      </c>
      <c r="K34" s="39">
        <f>IF(J34="","",IF(I34&lt;=0,"",IF(J34=0,"Current",IF(J34&lt;=30,"1–30",IF(J34&lt;=60,"31–60",IF(J34&lt;=90,"61–90","90+"))))))</f>
        <v/>
      </c>
      <c r="L34" s="39">
        <f>IF(I34="","",IF(I34&lt;=0,INDEX($Q$25:$Q$28,1),IF(AND(ISNUMBER(M34),M34&gt;=$D$5),INDEX($Q$25:$Q$28,4),IF(J34&gt;0,INDEX($Q$25:$Q$28,3),INDEX($Q$25:$Q$28,2)))))</f>
        <v/>
      </c>
      <c r="M34" s="13" t="n"/>
      <c r="N34" s="13" t="n"/>
      <c r="O34" s="36" t="n"/>
    </row>
    <row r="35">
      <c r="A35" s="35" t="n">
        <v>12</v>
      </c>
      <c r="B35" s="36" t="inlineStr">
        <is>
          <t>Al Nada Hotel</t>
        </is>
      </c>
      <c r="C35" s="19" t="inlineStr">
        <is>
          <t>INV-1039</t>
        </is>
      </c>
      <c r="D35" s="13" t="n">
        <v>46213</v>
      </c>
      <c r="E35" s="35" t="n">
        <v>45</v>
      </c>
      <c r="F35" s="37">
        <f>IF(AND(ISNUMBER(D35),ISNUMBER(E35)),D35+E35,"")</f>
        <v/>
      </c>
      <c r="G35" s="23" t="n">
        <v>27400</v>
      </c>
      <c r="H35" s="23" t="n">
        <v>27400</v>
      </c>
      <c r="I35" s="38">
        <f>IF(N(G35)=0,"",G35-N(H35))</f>
        <v/>
      </c>
      <c r="J35" s="21">
        <f>IF(OR(I35="",F35=""),"",IF(I35&lt;=0,0,MAX(0,$D$5-F35)))</f>
        <v/>
      </c>
      <c r="K35" s="39">
        <f>IF(J35="","",IF(I35&lt;=0,"",IF(J35=0,"Current",IF(J35&lt;=30,"1–30",IF(J35&lt;=60,"31–60",IF(J35&lt;=90,"61–90","90+"))))))</f>
        <v/>
      </c>
      <c r="L35" s="39">
        <f>IF(I35="","",IF(I35&lt;=0,INDEX($Q$25:$Q$28,1),IF(AND(ISNUMBER(M35),M35&gt;=$D$5),INDEX($Q$25:$Q$28,4),IF(J35&gt;0,INDEX($Q$25:$Q$28,3),INDEX($Q$25:$Q$28,2)))))</f>
        <v/>
      </c>
      <c r="M35" s="13" t="n"/>
      <c r="N35" s="13" t="n"/>
      <c r="O35" s="36" t="n"/>
    </row>
    <row r="36">
      <c r="A36" s="35" t="n">
        <v>13</v>
      </c>
      <c r="B36" s="36" t="inlineStr">
        <is>
          <t>Al Nada Hotel</t>
        </is>
      </c>
      <c r="C36" s="19" t="inlineStr">
        <is>
          <t>INV-1058</t>
        </is>
      </c>
      <c r="D36" s="13" t="n">
        <v>46278</v>
      </c>
      <c r="E36" s="35" t="n">
        <v>45</v>
      </c>
      <c r="F36" s="37">
        <f>IF(AND(ISNUMBER(D36),ISNUMBER(E36)),D36+E36,"")</f>
        <v/>
      </c>
      <c r="G36" s="23" t="n">
        <v>31200</v>
      </c>
      <c r="H36" s="23" t="n">
        <v>0</v>
      </c>
      <c r="I36" s="38">
        <f>IF(N(G36)=0,"",G36-N(H36))</f>
        <v/>
      </c>
      <c r="J36" s="21">
        <f>IF(OR(I36="",F36=""),"",IF(I36&lt;=0,0,MAX(0,$D$5-F36)))</f>
        <v/>
      </c>
      <c r="K36" s="39">
        <f>IF(J36="","",IF(I36&lt;=0,"",IF(J36=0,"Current",IF(J36&lt;=30,"1–30",IF(J36&lt;=60,"31–60",IF(J36&lt;=90,"61–90","90+"))))))</f>
        <v/>
      </c>
      <c r="L36" s="39">
        <f>IF(I36="","",IF(I36&lt;=0,INDEX($Q$25:$Q$28,1),IF(AND(ISNUMBER(M36),M36&gt;=$D$5),INDEX($Q$25:$Q$28,4),IF(J36&gt;0,INDEX($Q$25:$Q$28,3),INDEX($Q$25:$Q$28,2)))))</f>
        <v/>
      </c>
      <c r="M36" s="13" t="n"/>
      <c r="N36" s="13" t="n"/>
      <c r="O36" s="36" t="n"/>
    </row>
    <row r="37">
      <c r="A37" s="35" t="n">
        <v>14</v>
      </c>
      <c r="B37" s="36" t="inlineStr">
        <is>
          <t>Al Amal School</t>
        </is>
      </c>
      <c r="C37" s="19" t="inlineStr">
        <is>
          <t>INV-1043</t>
        </is>
      </c>
      <c r="D37" s="13" t="n">
        <v>46233</v>
      </c>
      <c r="E37" s="35" t="n">
        <v>30</v>
      </c>
      <c r="F37" s="37">
        <f>IF(AND(ISNUMBER(D37),ISNUMBER(E37)),D37+E37,"")</f>
        <v/>
      </c>
      <c r="G37" s="23" t="n">
        <v>8800</v>
      </c>
      <c r="H37" s="23" t="n">
        <v>0</v>
      </c>
      <c r="I37" s="38">
        <f>IF(N(G37)=0,"",G37-N(H37))</f>
        <v/>
      </c>
      <c r="J37" s="21">
        <f>IF(OR(I37="",F37=""),"",IF(I37&lt;=0,0,MAX(0,$D$5-F37)))</f>
        <v/>
      </c>
      <c r="K37" s="39">
        <f>IF(J37="","",IF(I37&lt;=0,"",IF(J37=0,"Current",IF(J37&lt;=30,"1–30",IF(J37&lt;=60,"31–60",IF(J37&lt;=90,"61–90","90+"))))))</f>
        <v/>
      </c>
      <c r="L37" s="39">
        <f>IF(I37="","",IF(I37&lt;=0,INDEX($Q$25:$Q$28,1),IF(AND(ISNUMBER(M37),M37&gt;=$D$5),INDEX($Q$25:$Q$28,4),IF(J37&gt;0,INDEX($Q$25:$Q$28,3),INDEX($Q$25:$Q$28,2)))))</f>
        <v/>
      </c>
      <c r="M37" s="13" t="n">
        <v>46320</v>
      </c>
      <c r="N37" s="13" t="n">
        <v>46320</v>
      </c>
      <c r="O37" s="36" t="inlineStr">
        <is>
          <t>Promised next week</t>
        </is>
      </c>
    </row>
    <row r="38">
      <c r="A38" s="35" t="n">
        <v>15</v>
      </c>
      <c r="B38" s="36" t="inlineStr">
        <is>
          <t>Al Amal School</t>
        </is>
      </c>
      <c r="C38" s="19" t="inlineStr">
        <is>
          <t>INV-1064</t>
        </is>
      </c>
      <c r="D38" s="13" t="n">
        <v>46303</v>
      </c>
      <c r="E38" s="35" t="n">
        <v>30</v>
      </c>
      <c r="F38" s="37">
        <f>IF(AND(ISNUMBER(D38),ISNUMBER(E38)),D38+E38,"")</f>
        <v/>
      </c>
      <c r="G38" s="23" t="n">
        <v>7900</v>
      </c>
      <c r="H38" s="23" t="n">
        <v>0</v>
      </c>
      <c r="I38" s="38">
        <f>IF(N(G38)=0,"",G38-N(H38))</f>
        <v/>
      </c>
      <c r="J38" s="21">
        <f>IF(OR(I38="",F38=""),"",IF(I38&lt;=0,0,MAX(0,$D$5-F38)))</f>
        <v/>
      </c>
      <c r="K38" s="39">
        <f>IF(J38="","",IF(I38&lt;=0,"",IF(J38=0,"Current",IF(J38&lt;=30,"1–30",IF(J38&lt;=60,"31–60",IF(J38&lt;=90,"61–90","90+"))))))</f>
        <v/>
      </c>
      <c r="L38" s="39">
        <f>IF(I38="","",IF(I38&lt;=0,INDEX($Q$25:$Q$28,1),IF(AND(ISNUMBER(M38),M38&gt;=$D$5),INDEX($Q$25:$Q$28,4),IF(J38&gt;0,INDEX($Q$25:$Q$28,3),INDEX($Q$25:$Q$28,2)))))</f>
        <v/>
      </c>
      <c r="M38" s="13" t="n"/>
      <c r="N38" s="13" t="n"/>
      <c r="O38" s="36" t="n"/>
    </row>
    <row r="39">
      <c r="A39" s="35" t="n">
        <v>16</v>
      </c>
      <c r="B39" s="36" t="inlineStr">
        <is>
          <t>Al Safa Est.</t>
        </is>
      </c>
      <c r="C39" s="19" t="inlineStr">
        <is>
          <t>INV-1047</t>
        </is>
      </c>
      <c r="D39" s="13" t="n">
        <v>46252</v>
      </c>
      <c r="E39" s="35" t="n">
        <v>30</v>
      </c>
      <c r="F39" s="37">
        <f>IF(AND(ISNUMBER(D39),ISNUMBER(E39)),D39+E39,"")</f>
        <v/>
      </c>
      <c r="G39" s="23" t="n">
        <v>5300</v>
      </c>
      <c r="H39" s="23" t="n">
        <v>5300</v>
      </c>
      <c r="I39" s="38">
        <f>IF(N(G39)=0,"",G39-N(H39))</f>
        <v/>
      </c>
      <c r="J39" s="21">
        <f>IF(OR(I39="",F39=""),"",IF(I39&lt;=0,0,MAX(0,$D$5-F39)))</f>
        <v/>
      </c>
      <c r="K39" s="39">
        <f>IF(J39="","",IF(I39&lt;=0,"",IF(J39=0,"Current",IF(J39&lt;=30,"1–30",IF(J39&lt;=60,"31–60",IF(J39&lt;=90,"61–90","90+"))))))</f>
        <v/>
      </c>
      <c r="L39" s="39">
        <f>IF(I39="","",IF(I39&lt;=0,INDEX($Q$25:$Q$28,1),IF(AND(ISNUMBER(M39),M39&gt;=$D$5),INDEX($Q$25:$Q$28,4),IF(J39&gt;0,INDEX($Q$25:$Q$28,3),INDEX($Q$25:$Q$28,2)))))</f>
        <v/>
      </c>
      <c r="M39" s="13" t="n"/>
      <c r="N39" s="13" t="n"/>
      <c r="O39" s="36" t="n"/>
    </row>
    <row r="40">
      <c r="A40" s="35" t="n">
        <v>17</v>
      </c>
      <c r="B40" s="36" t="inlineStr">
        <is>
          <t>Al Safa Est.</t>
        </is>
      </c>
      <c r="C40" s="19" t="inlineStr">
        <is>
          <t>INV-1061</t>
        </is>
      </c>
      <c r="D40" s="13" t="n">
        <v>46293</v>
      </c>
      <c r="E40" s="35" t="n">
        <v>30</v>
      </c>
      <c r="F40" s="37">
        <f>IF(AND(ISNUMBER(D40),ISNUMBER(E40)),D40+E40,"")</f>
        <v/>
      </c>
      <c r="G40" s="23" t="n">
        <v>6100</v>
      </c>
      <c r="H40" s="23" t="n">
        <v>0</v>
      </c>
      <c r="I40" s="38">
        <f>IF(N(G40)=0,"",G40-N(H40))</f>
        <v/>
      </c>
      <c r="J40" s="21">
        <f>IF(OR(I40="",F40=""),"",IF(I40&lt;=0,0,MAX(0,$D$5-F40)))</f>
        <v/>
      </c>
      <c r="K40" s="39">
        <f>IF(J40="","",IF(I40&lt;=0,"",IF(J40=0,"Current",IF(J40&lt;=30,"1–30",IF(J40&lt;=60,"31–60",IF(J40&lt;=90,"61–90","90+"))))))</f>
        <v/>
      </c>
      <c r="L40" s="39">
        <f>IF(I40="","",IF(I40&lt;=0,INDEX($Q$25:$Q$28,1),IF(AND(ISNUMBER(M40),M40&gt;=$D$5),INDEX($Q$25:$Q$28,4),IF(J40&gt;0,INDEX($Q$25:$Q$28,3),INDEX($Q$25:$Q$28,2)))))</f>
        <v/>
      </c>
      <c r="M40" s="13" t="n"/>
      <c r="N40" s="13" t="n"/>
      <c r="O40" s="36" t="n"/>
    </row>
    <row r="41">
      <c r="A41" s="35" t="n">
        <v>18</v>
      </c>
      <c r="B41" s="36" t="inlineStr">
        <is>
          <t>Jazira Finishing Co.</t>
        </is>
      </c>
      <c r="C41" s="19" t="inlineStr">
        <is>
          <t>INV-1035</t>
        </is>
      </c>
      <c r="D41" s="13" t="n">
        <v>46206</v>
      </c>
      <c r="E41" s="35" t="n">
        <v>45</v>
      </c>
      <c r="F41" s="37">
        <f>IF(AND(ISNUMBER(D41),ISNUMBER(E41)),D41+E41,"")</f>
        <v/>
      </c>
      <c r="G41" s="23" t="n">
        <v>39700</v>
      </c>
      <c r="H41" s="23" t="n">
        <v>20000</v>
      </c>
      <c r="I41" s="38">
        <f>IF(N(G41)=0,"",G41-N(H41))</f>
        <v/>
      </c>
      <c r="J41" s="21">
        <f>IF(OR(I41="",F41=""),"",IF(I41&lt;=0,0,MAX(0,$D$5-F41)))</f>
        <v/>
      </c>
      <c r="K41" s="39">
        <f>IF(J41="","",IF(I41&lt;=0,"",IF(J41=0,"Current",IF(J41&lt;=30,"1–30",IF(J41&lt;=60,"31–60",IF(J41&lt;=90,"61–90","90+"))))))</f>
        <v/>
      </c>
      <c r="L41" s="39">
        <f>IF(I41="","",IF(I41&lt;=0,INDEX($Q$25:$Q$28,1),IF(AND(ISNUMBER(M41),M41&gt;=$D$5),INDEX($Q$25:$Q$28,4),IF(J41&gt;0,INDEX($Q$25:$Q$28,3),INDEX($Q$25:$Q$28,2)))))</f>
        <v/>
      </c>
      <c r="M41" s="13" t="n"/>
      <c r="N41" s="13" t="n">
        <v>46308</v>
      </c>
      <c r="O41" s="36" t="inlineStr">
        <is>
          <t>Awaiting finance approval</t>
        </is>
      </c>
    </row>
    <row r="42">
      <c r="A42" s="35" t="n">
        <v>19</v>
      </c>
      <c r="B42" s="36" t="inlineStr">
        <is>
          <t>Jazira Finishing Co.</t>
        </is>
      </c>
      <c r="C42" s="19" t="inlineStr">
        <is>
          <t>INV-1057</t>
        </is>
      </c>
      <c r="D42" s="13" t="n">
        <v>46280</v>
      </c>
      <c r="E42" s="35" t="n">
        <v>45</v>
      </c>
      <c r="F42" s="37">
        <f>IF(AND(ISNUMBER(D42),ISNUMBER(E42)),D42+E42,"")</f>
        <v/>
      </c>
      <c r="G42" s="23" t="n">
        <v>26400</v>
      </c>
      <c r="H42" s="23" t="n">
        <v>0</v>
      </c>
      <c r="I42" s="38">
        <f>IF(N(G42)=0,"",G42-N(H42))</f>
        <v/>
      </c>
      <c r="J42" s="21">
        <f>IF(OR(I42="",F42=""),"",IF(I42&lt;=0,0,MAX(0,$D$5-F42)))</f>
        <v/>
      </c>
      <c r="K42" s="39">
        <f>IF(J42="","",IF(I42&lt;=0,"",IF(J42=0,"Current",IF(J42&lt;=30,"1–30",IF(J42&lt;=60,"31–60",IF(J42&lt;=90,"61–90","90+"))))))</f>
        <v/>
      </c>
      <c r="L42" s="39">
        <f>IF(I42="","",IF(I42&lt;=0,INDEX($Q$25:$Q$28,1),IF(AND(ISNUMBER(M42),M42&gt;=$D$5),INDEX($Q$25:$Q$28,4),IF(J42&gt;0,INDEX($Q$25:$Q$28,3),INDEX($Q$25:$Q$28,2)))))</f>
        <v/>
      </c>
      <c r="M42" s="13" t="n"/>
      <c r="N42" s="13" t="n"/>
      <c r="O42" s="36" t="n"/>
    </row>
    <row r="43">
      <c r="A43" s="35" t="n">
        <v>20</v>
      </c>
      <c r="B43" s="36" t="inlineStr">
        <is>
          <t>Horizon Trading Est.</t>
        </is>
      </c>
      <c r="C43" s="19" t="inlineStr">
        <is>
          <t>INV-1066</t>
        </is>
      </c>
      <c r="D43" s="13" t="n">
        <v>46309</v>
      </c>
      <c r="E43" s="35" t="n">
        <v>45</v>
      </c>
      <c r="F43" s="37">
        <f>IF(AND(ISNUMBER(D43),ISNUMBER(E43)),D43+E43,"")</f>
        <v/>
      </c>
      <c r="G43" s="23" t="n">
        <v>18900</v>
      </c>
      <c r="H43" s="23" t="n">
        <v>0</v>
      </c>
      <c r="I43" s="38">
        <f>IF(N(G43)=0,"",G43-N(H43))</f>
        <v/>
      </c>
      <c r="J43" s="21">
        <f>IF(OR(I43="",F43=""),"",IF(I43&lt;=0,0,MAX(0,$D$5-F43)))</f>
        <v/>
      </c>
      <c r="K43" s="39">
        <f>IF(J43="","",IF(I43&lt;=0,"",IF(J43=0,"Current",IF(J43&lt;=30,"1–30",IF(J43&lt;=60,"31–60",IF(J43&lt;=90,"61–90","90+"))))))</f>
        <v/>
      </c>
      <c r="L43" s="39">
        <f>IF(I43="","",IF(I43&lt;=0,INDEX($Q$25:$Q$28,1),IF(AND(ISNUMBER(M43),M43&gt;=$D$5),INDEX($Q$25:$Q$28,4),IF(J43&gt;0,INDEX($Q$25:$Q$28,3),INDEX($Q$25:$Q$28,2)))))</f>
        <v/>
      </c>
      <c r="M43" s="13" t="n"/>
      <c r="N43" s="13" t="n"/>
      <c r="O43" s="36" t="n"/>
    </row>
    <row r="44">
      <c r="A44" s="35" t="n">
        <v>21</v>
      </c>
      <c r="B44" s="36" t="inlineStr">
        <is>
          <t>Eng. Khalid Al-Subaie</t>
        </is>
      </c>
      <c r="C44" s="19" t="inlineStr">
        <is>
          <t>INV-1068</t>
        </is>
      </c>
      <c r="D44" s="13" t="n">
        <v>46312</v>
      </c>
      <c r="E44" s="35" t="n">
        <v>30</v>
      </c>
      <c r="F44" s="37">
        <f>IF(AND(ISNUMBER(D44),ISNUMBER(E44)),D44+E44,"")</f>
        <v/>
      </c>
      <c r="G44" s="23" t="n">
        <v>7600</v>
      </c>
      <c r="H44" s="23" t="n">
        <v>0</v>
      </c>
      <c r="I44" s="38">
        <f>IF(N(G44)=0,"",G44-N(H44))</f>
        <v/>
      </c>
      <c r="J44" s="21">
        <f>IF(OR(I44="",F44=""),"",IF(I44&lt;=0,0,MAX(0,$D$5-F44)))</f>
        <v/>
      </c>
      <c r="K44" s="39">
        <f>IF(J44="","",IF(I44&lt;=0,"",IF(J44=0,"Current",IF(J44&lt;=30,"1–30",IF(J44&lt;=60,"31–60",IF(J44&lt;=90,"61–90","90+"))))))</f>
        <v/>
      </c>
      <c r="L44" s="39">
        <f>IF(I44="","",IF(I44&lt;=0,INDEX($Q$25:$Q$28,1),IF(AND(ISNUMBER(M44),M44&gt;=$D$5),INDEX($Q$25:$Q$28,4),IF(J44&gt;0,INDEX($Q$25:$Q$28,3),INDEX($Q$25:$Q$28,2)))))</f>
        <v/>
      </c>
      <c r="M44" s="13" t="n"/>
      <c r="N44" s="13" t="n"/>
      <c r="O44" s="36" t="n"/>
    </row>
    <row r="45">
      <c r="A45" s="35" t="n">
        <v>22</v>
      </c>
      <c r="B45" s="36" t="inlineStr">
        <is>
          <t>Al Noor Contracting</t>
        </is>
      </c>
      <c r="C45" s="19" t="inlineStr">
        <is>
          <t>INV-1070</t>
        </is>
      </c>
      <c r="D45" s="13" t="n">
        <v>46315</v>
      </c>
      <c r="E45" s="35" t="n">
        <v>30</v>
      </c>
      <c r="F45" s="37">
        <f>IF(AND(ISNUMBER(D45),ISNUMBER(E45)),D45+E45,"")</f>
        <v/>
      </c>
      <c r="G45" s="23" t="n">
        <v>52000</v>
      </c>
      <c r="H45" s="23" t="n">
        <v>0</v>
      </c>
      <c r="I45" s="38">
        <f>IF(N(G45)=0,"",G45-N(H45))</f>
        <v/>
      </c>
      <c r="J45" s="21">
        <f>IF(OR(I45="",F45=""),"",IF(I45&lt;=0,0,MAX(0,$D$5-F45)))</f>
        <v/>
      </c>
      <c r="K45" s="39">
        <f>IF(J45="","",IF(I45&lt;=0,"",IF(J45=0,"Current",IF(J45&lt;=30,"1–30",IF(J45&lt;=60,"31–60",IF(J45&lt;=90,"61–90","90+"))))))</f>
        <v/>
      </c>
      <c r="L45" s="39">
        <f>IF(I45="","",IF(I45&lt;=0,INDEX($Q$25:$Q$28,1),IF(AND(ISNUMBER(M45),M45&gt;=$D$5),INDEX($Q$25:$Q$28,4),IF(J45&gt;0,INDEX($Q$25:$Q$28,3),INDEX($Q$25:$Q$28,2)))))</f>
        <v/>
      </c>
      <c r="M45" s="13" t="n"/>
      <c r="N45" s="13" t="n"/>
      <c r="O45" s="36" t="n"/>
    </row>
    <row r="46">
      <c r="A46" s="35" t="n"/>
      <c r="B46" s="36" t="n"/>
      <c r="C46" s="19" t="n"/>
      <c r="D46" s="13" t="n"/>
      <c r="E46" s="35" t="n"/>
      <c r="F46" s="37">
        <f>IF(AND(ISNUMBER(D46),ISNUMBER(E46)),D46+E46,"")</f>
        <v/>
      </c>
      <c r="G46" s="23" t="n"/>
      <c r="H46" s="23" t="n"/>
      <c r="I46" s="38">
        <f>IF(N(G46)=0,"",G46-N(H46))</f>
        <v/>
      </c>
      <c r="J46" s="21">
        <f>IF(OR(I46="",F46=""),"",IF(I46&lt;=0,0,MAX(0,$D$5-F46)))</f>
        <v/>
      </c>
      <c r="K46" s="39">
        <f>IF(J46="","",IF(I46&lt;=0,"",IF(J46=0,"Current",IF(J46&lt;=30,"1–30",IF(J46&lt;=60,"31–60",IF(J46&lt;=90,"61–90","90+"))))))</f>
        <v/>
      </c>
      <c r="L46" s="39">
        <f>IF(I46="","",IF(I46&lt;=0,INDEX($Q$25:$Q$28,1),IF(AND(ISNUMBER(M46),M46&gt;=$D$5),INDEX($Q$25:$Q$28,4),IF(J46&gt;0,INDEX($Q$25:$Q$28,3),INDEX($Q$25:$Q$28,2)))))</f>
        <v/>
      </c>
      <c r="M46" s="13" t="n"/>
      <c r="N46" s="13" t="n"/>
      <c r="O46" s="36" t="n"/>
    </row>
    <row r="47">
      <c r="A47" s="35" t="n"/>
      <c r="B47" s="36" t="n"/>
      <c r="C47" s="19" t="n"/>
      <c r="D47" s="13" t="n"/>
      <c r="E47" s="35" t="n"/>
      <c r="F47" s="37">
        <f>IF(AND(ISNUMBER(D47),ISNUMBER(E47)),D47+E47,"")</f>
        <v/>
      </c>
      <c r="G47" s="23" t="n"/>
      <c r="H47" s="23" t="n"/>
      <c r="I47" s="38">
        <f>IF(N(G47)=0,"",G47-N(H47))</f>
        <v/>
      </c>
      <c r="J47" s="21">
        <f>IF(OR(I47="",F47=""),"",IF(I47&lt;=0,0,MAX(0,$D$5-F47)))</f>
        <v/>
      </c>
      <c r="K47" s="39">
        <f>IF(J47="","",IF(I47&lt;=0,"",IF(J47=0,"Current",IF(J47&lt;=30,"1–30",IF(J47&lt;=60,"31–60",IF(J47&lt;=90,"61–90","90+"))))))</f>
        <v/>
      </c>
      <c r="L47" s="39">
        <f>IF(I47="","",IF(I47&lt;=0,INDEX($Q$25:$Q$28,1),IF(AND(ISNUMBER(M47),M47&gt;=$D$5),INDEX($Q$25:$Q$28,4),IF(J47&gt;0,INDEX($Q$25:$Q$28,3),INDEX($Q$25:$Q$28,2)))))</f>
        <v/>
      </c>
      <c r="M47" s="13" t="n"/>
      <c r="N47" s="13" t="n"/>
      <c r="O47" s="36" t="n"/>
    </row>
    <row r="48">
      <c r="A48" s="35" t="n"/>
      <c r="B48" s="36" t="n"/>
      <c r="C48" s="19" t="n"/>
      <c r="D48" s="13" t="n"/>
      <c r="E48" s="35" t="n"/>
      <c r="F48" s="37">
        <f>IF(AND(ISNUMBER(D48),ISNUMBER(E48)),D48+E48,"")</f>
        <v/>
      </c>
      <c r="G48" s="23" t="n"/>
      <c r="H48" s="23" t="n"/>
      <c r="I48" s="38">
        <f>IF(N(G48)=0,"",G48-N(H48))</f>
        <v/>
      </c>
      <c r="J48" s="21">
        <f>IF(OR(I48="",F48=""),"",IF(I48&lt;=0,0,MAX(0,$D$5-F48)))</f>
        <v/>
      </c>
      <c r="K48" s="39">
        <f>IF(J48="","",IF(I48&lt;=0,"",IF(J48=0,"Current",IF(J48&lt;=30,"1–30",IF(J48&lt;=60,"31–60",IF(J48&lt;=90,"61–90","90+"))))))</f>
        <v/>
      </c>
      <c r="L48" s="39">
        <f>IF(I48="","",IF(I48&lt;=0,INDEX($Q$25:$Q$28,1),IF(AND(ISNUMBER(M48),M48&gt;=$D$5),INDEX($Q$25:$Q$28,4),IF(J48&gt;0,INDEX($Q$25:$Q$28,3),INDEX($Q$25:$Q$28,2)))))</f>
        <v/>
      </c>
      <c r="M48" s="13" t="n"/>
      <c r="N48" s="13" t="n"/>
      <c r="O48" s="36" t="n"/>
    </row>
    <row r="49">
      <c r="A49" s="35" t="n"/>
      <c r="B49" s="36" t="n"/>
      <c r="C49" s="19" t="n"/>
      <c r="D49" s="13" t="n"/>
      <c r="E49" s="35" t="n"/>
      <c r="F49" s="37">
        <f>IF(AND(ISNUMBER(D49),ISNUMBER(E49)),D49+E49,"")</f>
        <v/>
      </c>
      <c r="G49" s="23" t="n"/>
      <c r="H49" s="23" t="n"/>
      <c r="I49" s="38">
        <f>IF(N(G49)=0,"",G49-N(H49))</f>
        <v/>
      </c>
      <c r="J49" s="21">
        <f>IF(OR(I49="",F49=""),"",IF(I49&lt;=0,0,MAX(0,$D$5-F49)))</f>
        <v/>
      </c>
      <c r="K49" s="39">
        <f>IF(J49="","",IF(I49&lt;=0,"",IF(J49=0,"Current",IF(J49&lt;=30,"1–30",IF(J49&lt;=60,"31–60",IF(J49&lt;=90,"61–90","90+"))))))</f>
        <v/>
      </c>
      <c r="L49" s="39">
        <f>IF(I49="","",IF(I49&lt;=0,INDEX($Q$25:$Q$28,1),IF(AND(ISNUMBER(M49),M49&gt;=$D$5),INDEX($Q$25:$Q$28,4),IF(J49&gt;0,INDEX($Q$25:$Q$28,3),INDEX($Q$25:$Q$28,2)))))</f>
        <v/>
      </c>
      <c r="M49" s="13" t="n"/>
      <c r="N49" s="13" t="n"/>
      <c r="O49" s="36" t="n"/>
    </row>
    <row r="50">
      <c r="A50" s="35" t="n"/>
      <c r="B50" s="36" t="n"/>
      <c r="C50" s="19" t="n"/>
      <c r="D50" s="13" t="n"/>
      <c r="E50" s="35" t="n"/>
      <c r="F50" s="37">
        <f>IF(AND(ISNUMBER(D50),ISNUMBER(E50)),D50+E50,"")</f>
        <v/>
      </c>
      <c r="G50" s="23" t="n"/>
      <c r="H50" s="23" t="n"/>
      <c r="I50" s="38">
        <f>IF(N(G50)=0,"",G50-N(H50))</f>
        <v/>
      </c>
      <c r="J50" s="21">
        <f>IF(OR(I50="",F50=""),"",IF(I50&lt;=0,0,MAX(0,$D$5-F50)))</f>
        <v/>
      </c>
      <c r="K50" s="39">
        <f>IF(J50="","",IF(I50&lt;=0,"",IF(J50=0,"Current",IF(J50&lt;=30,"1–30",IF(J50&lt;=60,"31–60",IF(J50&lt;=90,"61–90","90+"))))))</f>
        <v/>
      </c>
      <c r="L50" s="39">
        <f>IF(I50="","",IF(I50&lt;=0,INDEX($Q$25:$Q$28,1),IF(AND(ISNUMBER(M50),M50&gt;=$D$5),INDEX($Q$25:$Q$28,4),IF(J50&gt;0,INDEX($Q$25:$Q$28,3),INDEX($Q$25:$Q$28,2)))))</f>
        <v/>
      </c>
      <c r="M50" s="13" t="n"/>
      <c r="N50" s="13" t="n"/>
      <c r="O50" s="36" t="n"/>
    </row>
    <row r="51">
      <c r="A51" s="35" t="n"/>
      <c r="B51" s="36" t="n"/>
      <c r="C51" s="19" t="n"/>
      <c r="D51" s="13" t="n"/>
      <c r="E51" s="35" t="n"/>
      <c r="F51" s="37">
        <f>IF(AND(ISNUMBER(D51),ISNUMBER(E51)),D51+E51,"")</f>
        <v/>
      </c>
      <c r="G51" s="23" t="n"/>
      <c r="H51" s="23" t="n"/>
      <c r="I51" s="38">
        <f>IF(N(G51)=0,"",G51-N(H51))</f>
        <v/>
      </c>
      <c r="J51" s="21">
        <f>IF(OR(I51="",F51=""),"",IF(I51&lt;=0,0,MAX(0,$D$5-F51)))</f>
        <v/>
      </c>
      <c r="K51" s="39">
        <f>IF(J51="","",IF(I51&lt;=0,"",IF(J51=0,"Current",IF(J51&lt;=30,"1–30",IF(J51&lt;=60,"31–60",IF(J51&lt;=90,"61–90","90+"))))))</f>
        <v/>
      </c>
      <c r="L51" s="39">
        <f>IF(I51="","",IF(I51&lt;=0,INDEX($Q$25:$Q$28,1),IF(AND(ISNUMBER(M51),M51&gt;=$D$5),INDEX($Q$25:$Q$28,4),IF(J51&gt;0,INDEX($Q$25:$Q$28,3),INDEX($Q$25:$Q$28,2)))))</f>
        <v/>
      </c>
      <c r="M51" s="13" t="n"/>
      <c r="N51" s="13" t="n"/>
      <c r="O51" s="36" t="n"/>
    </row>
    <row r="52">
      <c r="A52" s="35" t="n"/>
      <c r="B52" s="36" t="n"/>
      <c r="C52" s="19" t="n"/>
      <c r="D52" s="13" t="n"/>
      <c r="E52" s="35" t="n"/>
      <c r="F52" s="37">
        <f>IF(AND(ISNUMBER(D52),ISNUMBER(E52)),D52+E52,"")</f>
        <v/>
      </c>
      <c r="G52" s="23" t="n"/>
      <c r="H52" s="23" t="n"/>
      <c r="I52" s="38">
        <f>IF(N(G52)=0,"",G52-N(H52))</f>
        <v/>
      </c>
      <c r="J52" s="21">
        <f>IF(OR(I52="",F52=""),"",IF(I52&lt;=0,0,MAX(0,$D$5-F52)))</f>
        <v/>
      </c>
      <c r="K52" s="39">
        <f>IF(J52="","",IF(I52&lt;=0,"",IF(J52=0,"Current",IF(J52&lt;=30,"1–30",IF(J52&lt;=60,"31–60",IF(J52&lt;=90,"61–90","90+"))))))</f>
        <v/>
      </c>
      <c r="L52" s="39">
        <f>IF(I52="","",IF(I52&lt;=0,INDEX($Q$25:$Q$28,1),IF(AND(ISNUMBER(M52),M52&gt;=$D$5),INDEX($Q$25:$Q$28,4),IF(J52&gt;0,INDEX($Q$25:$Q$28,3),INDEX($Q$25:$Q$28,2)))))</f>
        <v/>
      </c>
      <c r="M52" s="13" t="n"/>
      <c r="N52" s="13" t="n"/>
      <c r="O52" s="36" t="n"/>
    </row>
    <row r="53">
      <c r="A53" s="35" t="n"/>
      <c r="B53" s="36" t="n"/>
      <c r="C53" s="19" t="n"/>
      <c r="D53" s="13" t="n"/>
      <c r="E53" s="35" t="n"/>
      <c r="F53" s="37">
        <f>IF(AND(ISNUMBER(D53),ISNUMBER(E53)),D53+E53,"")</f>
        <v/>
      </c>
      <c r="G53" s="23" t="n"/>
      <c r="H53" s="23" t="n"/>
      <c r="I53" s="38">
        <f>IF(N(G53)=0,"",G53-N(H53))</f>
        <v/>
      </c>
      <c r="J53" s="21">
        <f>IF(OR(I53="",F53=""),"",IF(I53&lt;=0,0,MAX(0,$D$5-F53)))</f>
        <v/>
      </c>
      <c r="K53" s="39">
        <f>IF(J53="","",IF(I53&lt;=0,"",IF(J53=0,"Current",IF(J53&lt;=30,"1–30",IF(J53&lt;=60,"31–60",IF(J53&lt;=90,"61–90","90+"))))))</f>
        <v/>
      </c>
      <c r="L53" s="39">
        <f>IF(I53="","",IF(I53&lt;=0,INDEX($Q$25:$Q$28,1),IF(AND(ISNUMBER(M53),M53&gt;=$D$5),INDEX($Q$25:$Q$28,4),IF(J53&gt;0,INDEX($Q$25:$Q$28,3),INDEX($Q$25:$Q$28,2)))))</f>
        <v/>
      </c>
      <c r="M53" s="13" t="n"/>
      <c r="N53" s="13" t="n"/>
      <c r="O53" s="36" t="n"/>
    </row>
    <row r="54">
      <c r="A54" s="35" t="n"/>
      <c r="B54" s="36" t="n"/>
      <c r="C54" s="19" t="n"/>
      <c r="D54" s="13" t="n"/>
      <c r="E54" s="35" t="n"/>
      <c r="F54" s="37">
        <f>IF(AND(ISNUMBER(D54),ISNUMBER(E54)),D54+E54,"")</f>
        <v/>
      </c>
      <c r="G54" s="23" t="n"/>
      <c r="H54" s="23" t="n"/>
      <c r="I54" s="38">
        <f>IF(N(G54)=0,"",G54-N(H54))</f>
        <v/>
      </c>
      <c r="J54" s="21">
        <f>IF(OR(I54="",F54=""),"",IF(I54&lt;=0,0,MAX(0,$D$5-F54)))</f>
        <v/>
      </c>
      <c r="K54" s="39">
        <f>IF(J54="","",IF(I54&lt;=0,"",IF(J54=0,"Current",IF(J54&lt;=30,"1–30",IF(J54&lt;=60,"31–60",IF(J54&lt;=90,"61–90","90+"))))))</f>
        <v/>
      </c>
      <c r="L54" s="39">
        <f>IF(I54="","",IF(I54&lt;=0,INDEX($Q$25:$Q$28,1),IF(AND(ISNUMBER(M54),M54&gt;=$D$5),INDEX($Q$25:$Q$28,4),IF(J54&gt;0,INDEX($Q$25:$Q$28,3),INDEX($Q$25:$Q$28,2)))))</f>
        <v/>
      </c>
      <c r="M54" s="13" t="n"/>
      <c r="N54" s="13" t="n"/>
      <c r="O54" s="36" t="n"/>
    </row>
    <row r="55">
      <c r="A55" s="35" t="n"/>
      <c r="B55" s="36" t="n"/>
      <c r="C55" s="19" t="n"/>
      <c r="D55" s="13" t="n"/>
      <c r="E55" s="35" t="n"/>
      <c r="F55" s="37">
        <f>IF(AND(ISNUMBER(D55),ISNUMBER(E55)),D55+E55,"")</f>
        <v/>
      </c>
      <c r="G55" s="23" t="n"/>
      <c r="H55" s="23" t="n"/>
      <c r="I55" s="38">
        <f>IF(N(G55)=0,"",G55-N(H55))</f>
        <v/>
      </c>
      <c r="J55" s="21">
        <f>IF(OR(I55="",F55=""),"",IF(I55&lt;=0,0,MAX(0,$D$5-F55)))</f>
        <v/>
      </c>
      <c r="K55" s="39">
        <f>IF(J55="","",IF(I55&lt;=0,"",IF(J55=0,"Current",IF(J55&lt;=30,"1–30",IF(J55&lt;=60,"31–60",IF(J55&lt;=90,"61–90","90+"))))))</f>
        <v/>
      </c>
      <c r="L55" s="39">
        <f>IF(I55="","",IF(I55&lt;=0,INDEX($Q$25:$Q$28,1),IF(AND(ISNUMBER(M55),M55&gt;=$D$5),INDEX($Q$25:$Q$28,4),IF(J55&gt;0,INDEX($Q$25:$Q$28,3),INDEX($Q$25:$Q$28,2)))))</f>
        <v/>
      </c>
      <c r="M55" s="13" t="n"/>
      <c r="N55" s="13" t="n"/>
      <c r="O55" s="36" t="n"/>
    </row>
    <row r="56">
      <c r="A56" s="35" t="n"/>
      <c r="B56" s="36" t="n"/>
      <c r="C56" s="19" t="n"/>
      <c r="D56" s="13" t="n"/>
      <c r="E56" s="35" t="n"/>
      <c r="F56" s="37">
        <f>IF(AND(ISNUMBER(D56),ISNUMBER(E56)),D56+E56,"")</f>
        <v/>
      </c>
      <c r="G56" s="23" t="n"/>
      <c r="H56" s="23" t="n"/>
      <c r="I56" s="38">
        <f>IF(N(G56)=0,"",G56-N(H56))</f>
        <v/>
      </c>
      <c r="J56" s="21">
        <f>IF(OR(I56="",F56=""),"",IF(I56&lt;=0,0,MAX(0,$D$5-F56)))</f>
        <v/>
      </c>
      <c r="K56" s="39">
        <f>IF(J56="","",IF(I56&lt;=0,"",IF(J56=0,"Current",IF(J56&lt;=30,"1–30",IF(J56&lt;=60,"31–60",IF(J56&lt;=90,"61–90","90+"))))))</f>
        <v/>
      </c>
      <c r="L56" s="39">
        <f>IF(I56="","",IF(I56&lt;=0,INDEX($Q$25:$Q$28,1),IF(AND(ISNUMBER(M56),M56&gt;=$D$5),INDEX($Q$25:$Q$28,4),IF(J56&gt;0,INDEX($Q$25:$Q$28,3),INDEX($Q$25:$Q$28,2)))))</f>
        <v/>
      </c>
      <c r="M56" s="13" t="n"/>
      <c r="N56" s="13" t="n"/>
      <c r="O56" s="36" t="n"/>
    </row>
    <row r="57">
      <c r="A57" s="35" t="n"/>
      <c r="B57" s="36" t="n"/>
      <c r="C57" s="19" t="n"/>
      <c r="D57" s="13" t="n"/>
      <c r="E57" s="35" t="n"/>
      <c r="F57" s="37">
        <f>IF(AND(ISNUMBER(D57),ISNUMBER(E57)),D57+E57,"")</f>
        <v/>
      </c>
      <c r="G57" s="23" t="n"/>
      <c r="H57" s="23" t="n"/>
      <c r="I57" s="38">
        <f>IF(N(G57)=0,"",G57-N(H57))</f>
        <v/>
      </c>
      <c r="J57" s="21">
        <f>IF(OR(I57="",F57=""),"",IF(I57&lt;=0,0,MAX(0,$D$5-F57)))</f>
        <v/>
      </c>
      <c r="K57" s="39">
        <f>IF(J57="","",IF(I57&lt;=0,"",IF(J57=0,"Current",IF(J57&lt;=30,"1–30",IF(J57&lt;=60,"31–60",IF(J57&lt;=90,"61–90","90+"))))))</f>
        <v/>
      </c>
      <c r="L57" s="39">
        <f>IF(I57="","",IF(I57&lt;=0,INDEX($Q$25:$Q$28,1),IF(AND(ISNUMBER(M57),M57&gt;=$D$5),INDEX($Q$25:$Q$28,4),IF(J57&gt;0,INDEX($Q$25:$Q$28,3),INDEX($Q$25:$Q$28,2)))))</f>
        <v/>
      </c>
      <c r="M57" s="13" t="n"/>
      <c r="N57" s="13" t="n"/>
      <c r="O57" s="36" t="n"/>
    </row>
    <row r="58">
      <c r="A58" s="35" t="n"/>
      <c r="B58" s="36" t="n"/>
      <c r="C58" s="19" t="n"/>
      <c r="D58" s="13" t="n"/>
      <c r="E58" s="35" t="n"/>
      <c r="F58" s="37">
        <f>IF(AND(ISNUMBER(D58),ISNUMBER(E58)),D58+E58,"")</f>
        <v/>
      </c>
      <c r="G58" s="23" t="n"/>
      <c r="H58" s="23" t="n"/>
      <c r="I58" s="38">
        <f>IF(N(G58)=0,"",G58-N(H58))</f>
        <v/>
      </c>
      <c r="J58" s="21">
        <f>IF(OR(I58="",F58=""),"",IF(I58&lt;=0,0,MAX(0,$D$5-F58)))</f>
        <v/>
      </c>
      <c r="K58" s="39">
        <f>IF(J58="","",IF(I58&lt;=0,"",IF(J58=0,"Current",IF(J58&lt;=30,"1–30",IF(J58&lt;=60,"31–60",IF(J58&lt;=90,"61–90","90+"))))))</f>
        <v/>
      </c>
      <c r="L58" s="39">
        <f>IF(I58="","",IF(I58&lt;=0,INDEX($Q$25:$Q$28,1),IF(AND(ISNUMBER(M58),M58&gt;=$D$5),INDEX($Q$25:$Q$28,4),IF(J58&gt;0,INDEX($Q$25:$Q$28,3),INDEX($Q$25:$Q$28,2)))))</f>
        <v/>
      </c>
      <c r="M58" s="13" t="n"/>
      <c r="N58" s="13" t="n"/>
      <c r="O58" s="36" t="n"/>
    </row>
    <row r="59">
      <c r="A59" s="35" t="n"/>
      <c r="B59" s="36" t="n"/>
      <c r="C59" s="19" t="n"/>
      <c r="D59" s="13" t="n"/>
      <c r="E59" s="35" t="n"/>
      <c r="F59" s="37">
        <f>IF(AND(ISNUMBER(D59),ISNUMBER(E59)),D59+E59,"")</f>
        <v/>
      </c>
      <c r="G59" s="23" t="n"/>
      <c r="H59" s="23" t="n"/>
      <c r="I59" s="38">
        <f>IF(N(G59)=0,"",G59-N(H59))</f>
        <v/>
      </c>
      <c r="J59" s="21">
        <f>IF(OR(I59="",F59=""),"",IF(I59&lt;=0,0,MAX(0,$D$5-F59)))</f>
        <v/>
      </c>
      <c r="K59" s="39">
        <f>IF(J59="","",IF(I59&lt;=0,"",IF(J59=0,"Current",IF(J59&lt;=30,"1–30",IF(J59&lt;=60,"31–60",IF(J59&lt;=90,"61–90","90+"))))))</f>
        <v/>
      </c>
      <c r="L59" s="39">
        <f>IF(I59="","",IF(I59&lt;=0,INDEX($Q$25:$Q$28,1),IF(AND(ISNUMBER(M59),M59&gt;=$D$5),INDEX($Q$25:$Q$28,4),IF(J59&gt;0,INDEX($Q$25:$Q$28,3),INDEX($Q$25:$Q$28,2)))))</f>
        <v/>
      </c>
      <c r="M59" s="13" t="n"/>
      <c r="N59" s="13" t="n"/>
      <c r="O59" s="36" t="n"/>
    </row>
    <row r="60">
      <c r="A60" s="35" t="n"/>
      <c r="B60" s="36" t="n"/>
      <c r="C60" s="19" t="n"/>
      <c r="D60" s="13" t="n"/>
      <c r="E60" s="35" t="n"/>
      <c r="F60" s="37">
        <f>IF(AND(ISNUMBER(D60),ISNUMBER(E60)),D60+E60,"")</f>
        <v/>
      </c>
      <c r="G60" s="23" t="n"/>
      <c r="H60" s="23" t="n"/>
      <c r="I60" s="38">
        <f>IF(N(G60)=0,"",G60-N(H60))</f>
        <v/>
      </c>
      <c r="J60" s="21">
        <f>IF(OR(I60="",F60=""),"",IF(I60&lt;=0,0,MAX(0,$D$5-F60)))</f>
        <v/>
      </c>
      <c r="K60" s="39">
        <f>IF(J60="","",IF(I60&lt;=0,"",IF(J60=0,"Current",IF(J60&lt;=30,"1–30",IF(J60&lt;=60,"31–60",IF(J60&lt;=90,"61–90","90+"))))))</f>
        <v/>
      </c>
      <c r="L60" s="39">
        <f>IF(I60="","",IF(I60&lt;=0,INDEX($Q$25:$Q$28,1),IF(AND(ISNUMBER(M60),M60&gt;=$D$5),INDEX($Q$25:$Q$28,4),IF(J60&gt;0,INDEX($Q$25:$Q$28,3),INDEX($Q$25:$Q$28,2)))))</f>
        <v/>
      </c>
      <c r="M60" s="13" t="n"/>
      <c r="N60" s="13" t="n"/>
      <c r="O60" s="36" t="n"/>
    </row>
    <row r="61">
      <c r="A61" s="35" t="n"/>
      <c r="B61" s="36" t="n"/>
      <c r="C61" s="19" t="n"/>
      <c r="D61" s="13" t="n"/>
      <c r="E61" s="35" t="n"/>
      <c r="F61" s="37">
        <f>IF(AND(ISNUMBER(D61),ISNUMBER(E61)),D61+E61,"")</f>
        <v/>
      </c>
      <c r="G61" s="23" t="n"/>
      <c r="H61" s="23" t="n"/>
      <c r="I61" s="38">
        <f>IF(N(G61)=0,"",G61-N(H61))</f>
        <v/>
      </c>
      <c r="J61" s="21">
        <f>IF(OR(I61="",F61=""),"",IF(I61&lt;=0,0,MAX(0,$D$5-F61)))</f>
        <v/>
      </c>
      <c r="K61" s="39">
        <f>IF(J61="","",IF(I61&lt;=0,"",IF(J61=0,"Current",IF(J61&lt;=30,"1–30",IF(J61&lt;=60,"31–60",IF(J61&lt;=90,"61–90","90+"))))))</f>
        <v/>
      </c>
      <c r="L61" s="39">
        <f>IF(I61="","",IF(I61&lt;=0,INDEX($Q$25:$Q$28,1),IF(AND(ISNUMBER(M61),M61&gt;=$D$5),INDEX($Q$25:$Q$28,4),IF(J61&gt;0,INDEX($Q$25:$Q$28,3),INDEX($Q$25:$Q$28,2)))))</f>
        <v/>
      </c>
      <c r="M61" s="13" t="n"/>
      <c r="N61" s="13" t="n"/>
      <c r="O61" s="36" t="n"/>
    </row>
    <row r="62">
      <c r="A62" s="35" t="n"/>
      <c r="B62" s="36" t="n"/>
      <c r="C62" s="19" t="n"/>
      <c r="D62" s="13" t="n"/>
      <c r="E62" s="35" t="n"/>
      <c r="F62" s="37">
        <f>IF(AND(ISNUMBER(D62),ISNUMBER(E62)),D62+E62,"")</f>
        <v/>
      </c>
      <c r="G62" s="23" t="n"/>
      <c r="H62" s="23" t="n"/>
      <c r="I62" s="38">
        <f>IF(N(G62)=0,"",G62-N(H62))</f>
        <v/>
      </c>
      <c r="J62" s="21">
        <f>IF(OR(I62="",F62=""),"",IF(I62&lt;=0,0,MAX(0,$D$5-F62)))</f>
        <v/>
      </c>
      <c r="K62" s="39">
        <f>IF(J62="","",IF(I62&lt;=0,"",IF(J62=0,"Current",IF(J62&lt;=30,"1–30",IF(J62&lt;=60,"31–60",IF(J62&lt;=90,"61–90","90+"))))))</f>
        <v/>
      </c>
      <c r="L62" s="39">
        <f>IF(I62="","",IF(I62&lt;=0,INDEX($Q$25:$Q$28,1),IF(AND(ISNUMBER(M62),M62&gt;=$D$5),INDEX($Q$25:$Q$28,4),IF(J62&gt;0,INDEX($Q$25:$Q$28,3),INDEX($Q$25:$Q$28,2)))))</f>
        <v/>
      </c>
      <c r="M62" s="13" t="n"/>
      <c r="N62" s="13" t="n"/>
      <c r="O62" s="36" t="n"/>
    </row>
    <row r="63">
      <c r="A63" s="35" t="n"/>
      <c r="B63" s="36" t="n"/>
      <c r="C63" s="19" t="n"/>
      <c r="D63" s="13" t="n"/>
      <c r="E63" s="35" t="n"/>
      <c r="F63" s="37">
        <f>IF(AND(ISNUMBER(D63),ISNUMBER(E63)),D63+E63,"")</f>
        <v/>
      </c>
      <c r="G63" s="23" t="n"/>
      <c r="H63" s="23" t="n"/>
      <c r="I63" s="38">
        <f>IF(N(G63)=0,"",G63-N(H63))</f>
        <v/>
      </c>
      <c r="J63" s="21">
        <f>IF(OR(I63="",F63=""),"",IF(I63&lt;=0,0,MAX(0,$D$5-F63)))</f>
        <v/>
      </c>
      <c r="K63" s="39">
        <f>IF(J63="","",IF(I63&lt;=0,"",IF(J63=0,"Current",IF(J63&lt;=30,"1–30",IF(J63&lt;=60,"31–60",IF(J63&lt;=90,"61–90","90+"))))))</f>
        <v/>
      </c>
      <c r="L63" s="39">
        <f>IF(I63="","",IF(I63&lt;=0,INDEX($Q$25:$Q$28,1),IF(AND(ISNUMBER(M63),M63&gt;=$D$5),INDEX($Q$25:$Q$28,4),IF(J63&gt;0,INDEX($Q$25:$Q$28,3),INDEX($Q$25:$Q$28,2)))))</f>
        <v/>
      </c>
      <c r="M63" s="13" t="n"/>
      <c r="N63" s="13" t="n"/>
      <c r="O63" s="36" t="n"/>
    </row>
    <row r="64">
      <c r="A64" s="35" t="n"/>
      <c r="B64" s="36" t="n"/>
      <c r="C64" s="19" t="n"/>
      <c r="D64" s="13" t="n"/>
      <c r="E64" s="35" t="n"/>
      <c r="F64" s="37">
        <f>IF(AND(ISNUMBER(D64),ISNUMBER(E64)),D64+E64,"")</f>
        <v/>
      </c>
      <c r="G64" s="23" t="n"/>
      <c r="H64" s="23" t="n"/>
      <c r="I64" s="38">
        <f>IF(N(G64)=0,"",G64-N(H64))</f>
        <v/>
      </c>
      <c r="J64" s="21">
        <f>IF(OR(I64="",F64=""),"",IF(I64&lt;=0,0,MAX(0,$D$5-F64)))</f>
        <v/>
      </c>
      <c r="K64" s="39">
        <f>IF(J64="","",IF(I64&lt;=0,"",IF(J64=0,"Current",IF(J64&lt;=30,"1–30",IF(J64&lt;=60,"31–60",IF(J64&lt;=90,"61–90","90+"))))))</f>
        <v/>
      </c>
      <c r="L64" s="39">
        <f>IF(I64="","",IF(I64&lt;=0,INDEX($Q$25:$Q$28,1),IF(AND(ISNUMBER(M64),M64&gt;=$D$5),INDEX($Q$25:$Q$28,4),IF(J64&gt;0,INDEX($Q$25:$Q$28,3),INDEX($Q$25:$Q$28,2)))))</f>
        <v/>
      </c>
      <c r="M64" s="13" t="n"/>
      <c r="N64" s="13" t="n"/>
      <c r="O64" s="36" t="n"/>
    </row>
    <row r="65">
      <c r="A65" s="35" t="n"/>
      <c r="B65" s="36" t="n"/>
      <c r="C65" s="19" t="n"/>
      <c r="D65" s="13" t="n"/>
      <c r="E65" s="35" t="n"/>
      <c r="F65" s="37">
        <f>IF(AND(ISNUMBER(D65),ISNUMBER(E65)),D65+E65,"")</f>
        <v/>
      </c>
      <c r="G65" s="23" t="n"/>
      <c r="H65" s="23" t="n"/>
      <c r="I65" s="38">
        <f>IF(N(G65)=0,"",G65-N(H65))</f>
        <v/>
      </c>
      <c r="J65" s="21">
        <f>IF(OR(I65="",F65=""),"",IF(I65&lt;=0,0,MAX(0,$D$5-F65)))</f>
        <v/>
      </c>
      <c r="K65" s="39">
        <f>IF(J65="","",IF(I65&lt;=0,"",IF(J65=0,"Current",IF(J65&lt;=30,"1–30",IF(J65&lt;=60,"31–60",IF(J65&lt;=90,"61–90","90+"))))))</f>
        <v/>
      </c>
      <c r="L65" s="39">
        <f>IF(I65="","",IF(I65&lt;=0,INDEX($Q$25:$Q$28,1),IF(AND(ISNUMBER(M65),M65&gt;=$D$5),INDEX($Q$25:$Q$28,4),IF(J65&gt;0,INDEX($Q$25:$Q$28,3),INDEX($Q$25:$Q$28,2)))))</f>
        <v/>
      </c>
      <c r="M65" s="13" t="n"/>
      <c r="N65" s="13" t="n"/>
      <c r="O65" s="36" t="n"/>
    </row>
    <row r="66">
      <c r="A66" s="35" t="n"/>
      <c r="B66" s="36" t="n"/>
      <c r="C66" s="19" t="n"/>
      <c r="D66" s="13" t="n"/>
      <c r="E66" s="35" t="n"/>
      <c r="F66" s="37">
        <f>IF(AND(ISNUMBER(D66),ISNUMBER(E66)),D66+E66,"")</f>
        <v/>
      </c>
      <c r="G66" s="23" t="n"/>
      <c r="H66" s="23" t="n"/>
      <c r="I66" s="38">
        <f>IF(N(G66)=0,"",G66-N(H66))</f>
        <v/>
      </c>
      <c r="J66" s="21">
        <f>IF(OR(I66="",F66=""),"",IF(I66&lt;=0,0,MAX(0,$D$5-F66)))</f>
        <v/>
      </c>
      <c r="K66" s="39">
        <f>IF(J66="","",IF(I66&lt;=0,"",IF(J66=0,"Current",IF(J66&lt;=30,"1–30",IF(J66&lt;=60,"31–60",IF(J66&lt;=90,"61–90","90+"))))))</f>
        <v/>
      </c>
      <c r="L66" s="39">
        <f>IF(I66="","",IF(I66&lt;=0,INDEX($Q$25:$Q$28,1),IF(AND(ISNUMBER(M66),M66&gt;=$D$5),INDEX($Q$25:$Q$28,4),IF(J66&gt;0,INDEX($Q$25:$Q$28,3),INDEX($Q$25:$Q$28,2)))))</f>
        <v/>
      </c>
      <c r="M66" s="13" t="n"/>
      <c r="N66" s="13" t="n"/>
      <c r="O66" s="36" t="n"/>
    </row>
    <row r="67">
      <c r="A67" s="35" t="n"/>
      <c r="B67" s="36" t="n"/>
      <c r="C67" s="19" t="n"/>
      <c r="D67" s="13" t="n"/>
      <c r="E67" s="35" t="n"/>
      <c r="F67" s="37">
        <f>IF(AND(ISNUMBER(D67),ISNUMBER(E67)),D67+E67,"")</f>
        <v/>
      </c>
      <c r="G67" s="23" t="n"/>
      <c r="H67" s="23" t="n"/>
      <c r="I67" s="38">
        <f>IF(N(G67)=0,"",G67-N(H67))</f>
        <v/>
      </c>
      <c r="J67" s="21">
        <f>IF(OR(I67="",F67=""),"",IF(I67&lt;=0,0,MAX(0,$D$5-F67)))</f>
        <v/>
      </c>
      <c r="K67" s="39">
        <f>IF(J67="","",IF(I67&lt;=0,"",IF(J67=0,"Current",IF(J67&lt;=30,"1–30",IF(J67&lt;=60,"31–60",IF(J67&lt;=90,"61–90","90+"))))))</f>
        <v/>
      </c>
      <c r="L67" s="39">
        <f>IF(I67="","",IF(I67&lt;=0,INDEX($Q$25:$Q$28,1),IF(AND(ISNUMBER(M67),M67&gt;=$D$5),INDEX($Q$25:$Q$28,4),IF(J67&gt;0,INDEX($Q$25:$Q$28,3),INDEX($Q$25:$Q$28,2)))))</f>
        <v/>
      </c>
      <c r="M67" s="13" t="n"/>
      <c r="N67" s="13" t="n"/>
      <c r="O67" s="36" t="n"/>
    </row>
    <row r="68">
      <c r="A68" s="35" t="n"/>
      <c r="B68" s="36" t="n"/>
      <c r="C68" s="19" t="n"/>
      <c r="D68" s="13" t="n"/>
      <c r="E68" s="35" t="n"/>
      <c r="F68" s="37">
        <f>IF(AND(ISNUMBER(D68),ISNUMBER(E68)),D68+E68,"")</f>
        <v/>
      </c>
      <c r="G68" s="23" t="n"/>
      <c r="H68" s="23" t="n"/>
      <c r="I68" s="38">
        <f>IF(N(G68)=0,"",G68-N(H68))</f>
        <v/>
      </c>
      <c r="J68" s="21">
        <f>IF(OR(I68="",F68=""),"",IF(I68&lt;=0,0,MAX(0,$D$5-F68)))</f>
        <v/>
      </c>
      <c r="K68" s="39">
        <f>IF(J68="","",IF(I68&lt;=0,"",IF(J68=0,"Current",IF(J68&lt;=30,"1–30",IF(J68&lt;=60,"31–60",IF(J68&lt;=90,"61–90","90+"))))))</f>
        <v/>
      </c>
      <c r="L68" s="39">
        <f>IF(I68="","",IF(I68&lt;=0,INDEX($Q$25:$Q$28,1),IF(AND(ISNUMBER(M68),M68&gt;=$D$5),INDEX($Q$25:$Q$28,4),IF(J68&gt;0,INDEX($Q$25:$Q$28,3),INDEX($Q$25:$Q$28,2)))))</f>
        <v/>
      </c>
      <c r="M68" s="13" t="n"/>
      <c r="N68" s="13" t="n"/>
      <c r="O68" s="36" t="n"/>
    </row>
    <row r="69">
      <c r="A69" s="35" t="n"/>
      <c r="B69" s="36" t="n"/>
      <c r="C69" s="19" t="n"/>
      <c r="D69" s="13" t="n"/>
      <c r="E69" s="35" t="n"/>
      <c r="F69" s="37">
        <f>IF(AND(ISNUMBER(D69),ISNUMBER(E69)),D69+E69,"")</f>
        <v/>
      </c>
      <c r="G69" s="23" t="n"/>
      <c r="H69" s="23" t="n"/>
      <c r="I69" s="38">
        <f>IF(N(G69)=0,"",G69-N(H69))</f>
        <v/>
      </c>
      <c r="J69" s="21">
        <f>IF(OR(I69="",F69=""),"",IF(I69&lt;=0,0,MAX(0,$D$5-F69)))</f>
        <v/>
      </c>
      <c r="K69" s="39">
        <f>IF(J69="","",IF(I69&lt;=0,"",IF(J69=0,"Current",IF(J69&lt;=30,"1–30",IF(J69&lt;=60,"31–60",IF(J69&lt;=90,"61–90","90+"))))))</f>
        <v/>
      </c>
      <c r="L69" s="39">
        <f>IF(I69="","",IF(I69&lt;=0,INDEX($Q$25:$Q$28,1),IF(AND(ISNUMBER(M69),M69&gt;=$D$5),INDEX($Q$25:$Q$28,4),IF(J69&gt;0,INDEX($Q$25:$Q$28,3),INDEX($Q$25:$Q$28,2)))))</f>
        <v/>
      </c>
      <c r="M69" s="13" t="n"/>
      <c r="N69" s="13" t="n"/>
      <c r="O69" s="36" t="n"/>
    </row>
    <row r="70">
      <c r="A70" s="35" t="n"/>
      <c r="B70" s="36" t="n"/>
      <c r="C70" s="19" t="n"/>
      <c r="D70" s="13" t="n"/>
      <c r="E70" s="35" t="n"/>
      <c r="F70" s="37">
        <f>IF(AND(ISNUMBER(D70),ISNUMBER(E70)),D70+E70,"")</f>
        <v/>
      </c>
      <c r="G70" s="23" t="n"/>
      <c r="H70" s="23" t="n"/>
      <c r="I70" s="38">
        <f>IF(N(G70)=0,"",G70-N(H70))</f>
        <v/>
      </c>
      <c r="J70" s="21">
        <f>IF(OR(I70="",F70=""),"",IF(I70&lt;=0,0,MAX(0,$D$5-F70)))</f>
        <v/>
      </c>
      <c r="K70" s="39">
        <f>IF(J70="","",IF(I70&lt;=0,"",IF(J70=0,"Current",IF(J70&lt;=30,"1–30",IF(J70&lt;=60,"31–60",IF(J70&lt;=90,"61–90","90+"))))))</f>
        <v/>
      </c>
      <c r="L70" s="39">
        <f>IF(I70="","",IF(I70&lt;=0,INDEX($Q$25:$Q$28,1),IF(AND(ISNUMBER(M70),M70&gt;=$D$5),INDEX($Q$25:$Q$28,4),IF(J70&gt;0,INDEX($Q$25:$Q$28,3),INDEX($Q$25:$Q$28,2)))))</f>
        <v/>
      </c>
      <c r="M70" s="13" t="n"/>
      <c r="N70" s="13" t="n"/>
      <c r="O70" s="36" t="n"/>
    </row>
    <row r="71">
      <c r="A71" s="35" t="n"/>
      <c r="B71" s="36" t="n"/>
      <c r="C71" s="19" t="n"/>
      <c r="D71" s="13" t="n"/>
      <c r="E71" s="35" t="n"/>
      <c r="F71" s="37">
        <f>IF(AND(ISNUMBER(D71),ISNUMBER(E71)),D71+E71,"")</f>
        <v/>
      </c>
      <c r="G71" s="23" t="n"/>
      <c r="H71" s="23" t="n"/>
      <c r="I71" s="38">
        <f>IF(N(G71)=0,"",G71-N(H71))</f>
        <v/>
      </c>
      <c r="J71" s="21">
        <f>IF(OR(I71="",F71=""),"",IF(I71&lt;=0,0,MAX(0,$D$5-F71)))</f>
        <v/>
      </c>
      <c r="K71" s="39">
        <f>IF(J71="","",IF(I71&lt;=0,"",IF(J71=0,"Current",IF(J71&lt;=30,"1–30",IF(J71&lt;=60,"31–60",IF(J71&lt;=90,"61–90","90+"))))))</f>
        <v/>
      </c>
      <c r="L71" s="39">
        <f>IF(I71="","",IF(I71&lt;=0,INDEX($Q$25:$Q$28,1),IF(AND(ISNUMBER(M71),M71&gt;=$D$5),INDEX($Q$25:$Q$28,4),IF(J71&gt;0,INDEX($Q$25:$Q$28,3),INDEX($Q$25:$Q$28,2)))))</f>
        <v/>
      </c>
      <c r="M71" s="13" t="n"/>
      <c r="N71" s="13" t="n"/>
      <c r="O71" s="36" t="n"/>
    </row>
    <row r="72">
      <c r="A72" s="35" t="n"/>
      <c r="B72" s="36" t="n"/>
      <c r="C72" s="19" t="n"/>
      <c r="D72" s="13" t="n"/>
      <c r="E72" s="35" t="n"/>
      <c r="F72" s="37">
        <f>IF(AND(ISNUMBER(D72),ISNUMBER(E72)),D72+E72,"")</f>
        <v/>
      </c>
      <c r="G72" s="23" t="n"/>
      <c r="H72" s="23" t="n"/>
      <c r="I72" s="38">
        <f>IF(N(G72)=0,"",G72-N(H72))</f>
        <v/>
      </c>
      <c r="J72" s="21">
        <f>IF(OR(I72="",F72=""),"",IF(I72&lt;=0,0,MAX(0,$D$5-F72)))</f>
        <v/>
      </c>
      <c r="K72" s="39">
        <f>IF(J72="","",IF(I72&lt;=0,"",IF(J72=0,"Current",IF(J72&lt;=30,"1–30",IF(J72&lt;=60,"31–60",IF(J72&lt;=90,"61–90","90+"))))))</f>
        <v/>
      </c>
      <c r="L72" s="39">
        <f>IF(I72="","",IF(I72&lt;=0,INDEX($Q$25:$Q$28,1),IF(AND(ISNUMBER(M72),M72&gt;=$D$5),INDEX($Q$25:$Q$28,4),IF(J72&gt;0,INDEX($Q$25:$Q$28,3),INDEX($Q$25:$Q$28,2)))))</f>
        <v/>
      </c>
      <c r="M72" s="13" t="n"/>
      <c r="N72" s="13" t="n"/>
      <c r="O72" s="36" t="n"/>
    </row>
    <row r="73">
      <c r="A73" s="35" t="n"/>
      <c r="B73" s="36" t="n"/>
      <c r="C73" s="19" t="n"/>
      <c r="D73" s="13" t="n"/>
      <c r="E73" s="35" t="n"/>
      <c r="F73" s="37">
        <f>IF(AND(ISNUMBER(D73),ISNUMBER(E73)),D73+E73,"")</f>
        <v/>
      </c>
      <c r="G73" s="23" t="n"/>
      <c r="H73" s="23" t="n"/>
      <c r="I73" s="38">
        <f>IF(N(G73)=0,"",G73-N(H73))</f>
        <v/>
      </c>
      <c r="J73" s="21">
        <f>IF(OR(I73="",F73=""),"",IF(I73&lt;=0,0,MAX(0,$D$5-F73)))</f>
        <v/>
      </c>
      <c r="K73" s="39">
        <f>IF(J73="","",IF(I73&lt;=0,"",IF(J73=0,"Current",IF(J73&lt;=30,"1–30",IF(J73&lt;=60,"31–60",IF(J73&lt;=90,"61–90","90+"))))))</f>
        <v/>
      </c>
      <c r="L73" s="39">
        <f>IF(I73="","",IF(I73&lt;=0,INDEX($Q$25:$Q$28,1),IF(AND(ISNUMBER(M73),M73&gt;=$D$5),INDEX($Q$25:$Q$28,4),IF(J73&gt;0,INDEX($Q$25:$Q$28,3),INDEX($Q$25:$Q$28,2)))))</f>
        <v/>
      </c>
      <c r="M73" s="13" t="n"/>
      <c r="N73" s="13" t="n"/>
      <c r="O73" s="36" t="n"/>
    </row>
    <row r="74">
      <c r="A74" s="35" t="n"/>
      <c r="B74" s="36" t="n"/>
      <c r="C74" s="19" t="n"/>
      <c r="D74" s="13" t="n"/>
      <c r="E74" s="35" t="n"/>
      <c r="F74" s="37">
        <f>IF(AND(ISNUMBER(D74),ISNUMBER(E74)),D74+E74,"")</f>
        <v/>
      </c>
      <c r="G74" s="23" t="n"/>
      <c r="H74" s="23" t="n"/>
      <c r="I74" s="38">
        <f>IF(N(G74)=0,"",G74-N(H74))</f>
        <v/>
      </c>
      <c r="J74" s="21">
        <f>IF(OR(I74="",F74=""),"",IF(I74&lt;=0,0,MAX(0,$D$5-F74)))</f>
        <v/>
      </c>
      <c r="K74" s="39">
        <f>IF(J74="","",IF(I74&lt;=0,"",IF(J74=0,"Current",IF(J74&lt;=30,"1–30",IF(J74&lt;=60,"31–60",IF(J74&lt;=90,"61–90","90+"))))))</f>
        <v/>
      </c>
      <c r="L74" s="39">
        <f>IF(I74="","",IF(I74&lt;=0,INDEX($Q$25:$Q$28,1),IF(AND(ISNUMBER(M74),M74&gt;=$D$5),INDEX($Q$25:$Q$28,4),IF(J74&gt;0,INDEX($Q$25:$Q$28,3),INDEX($Q$25:$Q$28,2)))))</f>
        <v/>
      </c>
      <c r="M74" s="13" t="n"/>
      <c r="N74" s="13" t="n"/>
      <c r="O74" s="36" t="n"/>
    </row>
    <row r="75">
      <c r="A75" s="35" t="n"/>
      <c r="B75" s="36" t="n"/>
      <c r="C75" s="19" t="n"/>
      <c r="D75" s="13" t="n"/>
      <c r="E75" s="35" t="n"/>
      <c r="F75" s="37">
        <f>IF(AND(ISNUMBER(D75),ISNUMBER(E75)),D75+E75,"")</f>
        <v/>
      </c>
      <c r="G75" s="23" t="n"/>
      <c r="H75" s="23" t="n"/>
      <c r="I75" s="38">
        <f>IF(N(G75)=0,"",G75-N(H75))</f>
        <v/>
      </c>
      <c r="J75" s="21">
        <f>IF(OR(I75="",F75=""),"",IF(I75&lt;=0,0,MAX(0,$D$5-F75)))</f>
        <v/>
      </c>
      <c r="K75" s="39">
        <f>IF(J75="","",IF(I75&lt;=0,"",IF(J75=0,"Current",IF(J75&lt;=30,"1–30",IF(J75&lt;=60,"31–60",IF(J75&lt;=90,"61–90","90+"))))))</f>
        <v/>
      </c>
      <c r="L75" s="39">
        <f>IF(I75="","",IF(I75&lt;=0,INDEX($Q$25:$Q$28,1),IF(AND(ISNUMBER(M75),M75&gt;=$D$5),INDEX($Q$25:$Q$28,4),IF(J75&gt;0,INDEX($Q$25:$Q$28,3),INDEX($Q$25:$Q$28,2)))))</f>
        <v/>
      </c>
      <c r="M75" s="13" t="n"/>
      <c r="N75" s="13" t="n"/>
      <c r="O75" s="36" t="n"/>
    </row>
    <row r="76">
      <c r="A76" s="35" t="n"/>
      <c r="B76" s="36" t="n"/>
      <c r="C76" s="19" t="n"/>
      <c r="D76" s="13" t="n"/>
      <c r="E76" s="35" t="n"/>
      <c r="F76" s="37">
        <f>IF(AND(ISNUMBER(D76),ISNUMBER(E76)),D76+E76,"")</f>
        <v/>
      </c>
      <c r="G76" s="23" t="n"/>
      <c r="H76" s="23" t="n"/>
      <c r="I76" s="38">
        <f>IF(N(G76)=0,"",G76-N(H76))</f>
        <v/>
      </c>
      <c r="J76" s="21">
        <f>IF(OR(I76="",F76=""),"",IF(I76&lt;=0,0,MAX(0,$D$5-F76)))</f>
        <v/>
      </c>
      <c r="K76" s="39">
        <f>IF(J76="","",IF(I76&lt;=0,"",IF(J76=0,"Current",IF(J76&lt;=30,"1–30",IF(J76&lt;=60,"31–60",IF(J76&lt;=90,"61–90","90+"))))))</f>
        <v/>
      </c>
      <c r="L76" s="39">
        <f>IF(I76="","",IF(I76&lt;=0,INDEX($Q$25:$Q$28,1),IF(AND(ISNUMBER(M76),M76&gt;=$D$5),INDEX($Q$25:$Q$28,4),IF(J76&gt;0,INDEX($Q$25:$Q$28,3),INDEX($Q$25:$Q$28,2)))))</f>
        <v/>
      </c>
      <c r="M76" s="13" t="n"/>
      <c r="N76" s="13" t="n"/>
      <c r="O76" s="36" t="n"/>
    </row>
    <row r="77">
      <c r="A77" s="35" t="n"/>
      <c r="B77" s="36" t="n"/>
      <c r="C77" s="19" t="n"/>
      <c r="D77" s="13" t="n"/>
      <c r="E77" s="35" t="n"/>
      <c r="F77" s="37">
        <f>IF(AND(ISNUMBER(D77),ISNUMBER(E77)),D77+E77,"")</f>
        <v/>
      </c>
      <c r="G77" s="23" t="n"/>
      <c r="H77" s="23" t="n"/>
      <c r="I77" s="38">
        <f>IF(N(G77)=0,"",G77-N(H77))</f>
        <v/>
      </c>
      <c r="J77" s="21">
        <f>IF(OR(I77="",F77=""),"",IF(I77&lt;=0,0,MAX(0,$D$5-F77)))</f>
        <v/>
      </c>
      <c r="K77" s="39">
        <f>IF(J77="","",IF(I77&lt;=0,"",IF(J77=0,"Current",IF(J77&lt;=30,"1–30",IF(J77&lt;=60,"31–60",IF(J77&lt;=90,"61–90","90+"))))))</f>
        <v/>
      </c>
      <c r="L77" s="39">
        <f>IF(I77="","",IF(I77&lt;=0,INDEX($Q$25:$Q$28,1),IF(AND(ISNUMBER(M77),M77&gt;=$D$5),INDEX($Q$25:$Q$28,4),IF(J77&gt;0,INDEX($Q$25:$Q$28,3),INDEX($Q$25:$Q$28,2)))))</f>
        <v/>
      </c>
      <c r="M77" s="13" t="n"/>
      <c r="N77" s="13" t="n"/>
      <c r="O77" s="36" t="n"/>
    </row>
    <row r="78">
      <c r="A78" s="35" t="n"/>
      <c r="B78" s="36" t="n"/>
      <c r="C78" s="19" t="n"/>
      <c r="D78" s="13" t="n"/>
      <c r="E78" s="35" t="n"/>
      <c r="F78" s="37">
        <f>IF(AND(ISNUMBER(D78),ISNUMBER(E78)),D78+E78,"")</f>
        <v/>
      </c>
      <c r="G78" s="23" t="n"/>
      <c r="H78" s="23" t="n"/>
      <c r="I78" s="38">
        <f>IF(N(G78)=0,"",G78-N(H78))</f>
        <v/>
      </c>
      <c r="J78" s="21">
        <f>IF(OR(I78="",F78=""),"",IF(I78&lt;=0,0,MAX(0,$D$5-F78)))</f>
        <v/>
      </c>
      <c r="K78" s="39">
        <f>IF(J78="","",IF(I78&lt;=0,"",IF(J78=0,"Current",IF(J78&lt;=30,"1–30",IF(J78&lt;=60,"31–60",IF(J78&lt;=90,"61–90","90+"))))))</f>
        <v/>
      </c>
      <c r="L78" s="39">
        <f>IF(I78="","",IF(I78&lt;=0,INDEX($Q$25:$Q$28,1),IF(AND(ISNUMBER(M78),M78&gt;=$D$5),INDEX($Q$25:$Q$28,4),IF(J78&gt;0,INDEX($Q$25:$Q$28,3),INDEX($Q$25:$Q$28,2)))))</f>
        <v/>
      </c>
      <c r="M78" s="13" t="n"/>
      <c r="N78" s="13" t="n"/>
      <c r="O78" s="36" t="n"/>
    </row>
    <row r="79">
      <c r="A79" s="35" t="n"/>
      <c r="B79" s="36" t="n"/>
      <c r="C79" s="19" t="n"/>
      <c r="D79" s="13" t="n"/>
      <c r="E79" s="35" t="n"/>
      <c r="F79" s="37">
        <f>IF(AND(ISNUMBER(D79),ISNUMBER(E79)),D79+E79,"")</f>
        <v/>
      </c>
      <c r="G79" s="23" t="n"/>
      <c r="H79" s="23" t="n"/>
      <c r="I79" s="38">
        <f>IF(N(G79)=0,"",G79-N(H79))</f>
        <v/>
      </c>
      <c r="J79" s="21">
        <f>IF(OR(I79="",F79=""),"",IF(I79&lt;=0,0,MAX(0,$D$5-F79)))</f>
        <v/>
      </c>
      <c r="K79" s="39">
        <f>IF(J79="","",IF(I79&lt;=0,"",IF(J79=0,"Current",IF(J79&lt;=30,"1–30",IF(J79&lt;=60,"31–60",IF(J79&lt;=90,"61–90","90+"))))))</f>
        <v/>
      </c>
      <c r="L79" s="39">
        <f>IF(I79="","",IF(I79&lt;=0,INDEX($Q$25:$Q$28,1),IF(AND(ISNUMBER(M79),M79&gt;=$D$5),INDEX($Q$25:$Q$28,4),IF(J79&gt;0,INDEX($Q$25:$Q$28,3),INDEX($Q$25:$Q$28,2)))))</f>
        <v/>
      </c>
      <c r="M79" s="13" t="n"/>
      <c r="N79" s="13" t="n"/>
      <c r="O79" s="36" t="n"/>
    </row>
    <row r="80">
      <c r="A80" s="35" t="n"/>
      <c r="B80" s="36" t="n"/>
      <c r="C80" s="19" t="n"/>
      <c r="D80" s="13" t="n"/>
      <c r="E80" s="35" t="n"/>
      <c r="F80" s="37">
        <f>IF(AND(ISNUMBER(D80),ISNUMBER(E80)),D80+E80,"")</f>
        <v/>
      </c>
      <c r="G80" s="23" t="n"/>
      <c r="H80" s="23" t="n"/>
      <c r="I80" s="38">
        <f>IF(N(G80)=0,"",G80-N(H80))</f>
        <v/>
      </c>
      <c r="J80" s="21">
        <f>IF(OR(I80="",F80=""),"",IF(I80&lt;=0,0,MAX(0,$D$5-F80)))</f>
        <v/>
      </c>
      <c r="K80" s="39">
        <f>IF(J80="","",IF(I80&lt;=0,"",IF(J80=0,"Current",IF(J80&lt;=30,"1–30",IF(J80&lt;=60,"31–60",IF(J80&lt;=90,"61–90","90+"))))))</f>
        <v/>
      </c>
      <c r="L80" s="39">
        <f>IF(I80="","",IF(I80&lt;=0,INDEX($Q$25:$Q$28,1),IF(AND(ISNUMBER(M80),M80&gt;=$D$5),INDEX($Q$25:$Q$28,4),IF(J80&gt;0,INDEX($Q$25:$Q$28,3),INDEX($Q$25:$Q$28,2)))))</f>
        <v/>
      </c>
      <c r="M80" s="13" t="n"/>
      <c r="N80" s="13" t="n"/>
      <c r="O80" s="36" t="n"/>
    </row>
    <row r="81">
      <c r="A81" s="35" t="n"/>
      <c r="B81" s="36" t="n"/>
      <c r="C81" s="19" t="n"/>
      <c r="D81" s="13" t="n"/>
      <c r="E81" s="35" t="n"/>
      <c r="F81" s="37">
        <f>IF(AND(ISNUMBER(D81),ISNUMBER(E81)),D81+E81,"")</f>
        <v/>
      </c>
      <c r="G81" s="23" t="n"/>
      <c r="H81" s="23" t="n"/>
      <c r="I81" s="38">
        <f>IF(N(G81)=0,"",G81-N(H81))</f>
        <v/>
      </c>
      <c r="J81" s="21">
        <f>IF(OR(I81="",F81=""),"",IF(I81&lt;=0,0,MAX(0,$D$5-F81)))</f>
        <v/>
      </c>
      <c r="K81" s="39">
        <f>IF(J81="","",IF(I81&lt;=0,"",IF(J81=0,"Current",IF(J81&lt;=30,"1–30",IF(J81&lt;=60,"31–60",IF(J81&lt;=90,"61–90","90+"))))))</f>
        <v/>
      </c>
      <c r="L81" s="39">
        <f>IF(I81="","",IF(I81&lt;=0,INDEX($Q$25:$Q$28,1),IF(AND(ISNUMBER(M81),M81&gt;=$D$5),INDEX($Q$25:$Q$28,4),IF(J81&gt;0,INDEX($Q$25:$Q$28,3),INDEX($Q$25:$Q$28,2)))))</f>
        <v/>
      </c>
      <c r="M81" s="13" t="n"/>
      <c r="N81" s="13" t="n"/>
      <c r="O81" s="36" t="n"/>
    </row>
    <row r="82">
      <c r="A82" s="35" t="n"/>
      <c r="B82" s="36" t="n"/>
      <c r="C82" s="19" t="n"/>
      <c r="D82" s="13" t="n"/>
      <c r="E82" s="35" t="n"/>
      <c r="F82" s="37">
        <f>IF(AND(ISNUMBER(D82),ISNUMBER(E82)),D82+E82,"")</f>
        <v/>
      </c>
      <c r="G82" s="23" t="n"/>
      <c r="H82" s="23" t="n"/>
      <c r="I82" s="38">
        <f>IF(N(G82)=0,"",G82-N(H82))</f>
        <v/>
      </c>
      <c r="J82" s="21">
        <f>IF(OR(I82="",F82=""),"",IF(I82&lt;=0,0,MAX(0,$D$5-F82)))</f>
        <v/>
      </c>
      <c r="K82" s="39">
        <f>IF(J82="","",IF(I82&lt;=0,"",IF(J82=0,"Current",IF(J82&lt;=30,"1–30",IF(J82&lt;=60,"31–60",IF(J82&lt;=90,"61–90","90+"))))))</f>
        <v/>
      </c>
      <c r="L82" s="39">
        <f>IF(I82="","",IF(I82&lt;=0,INDEX($Q$25:$Q$28,1),IF(AND(ISNUMBER(M82),M82&gt;=$D$5),INDEX($Q$25:$Q$28,4),IF(J82&gt;0,INDEX($Q$25:$Q$28,3),INDEX($Q$25:$Q$28,2)))))</f>
        <v/>
      </c>
      <c r="M82" s="13" t="n"/>
      <c r="N82" s="13" t="n"/>
      <c r="O82" s="36" t="n"/>
    </row>
    <row r="83">
      <c r="A83" s="35" t="n"/>
      <c r="B83" s="36" t="n"/>
      <c r="C83" s="19" t="n"/>
      <c r="D83" s="13" t="n"/>
      <c r="E83" s="35" t="n"/>
      <c r="F83" s="37">
        <f>IF(AND(ISNUMBER(D83),ISNUMBER(E83)),D83+E83,"")</f>
        <v/>
      </c>
      <c r="G83" s="23" t="n"/>
      <c r="H83" s="23" t="n"/>
      <c r="I83" s="38">
        <f>IF(N(G83)=0,"",G83-N(H83))</f>
        <v/>
      </c>
      <c r="J83" s="21">
        <f>IF(OR(I83="",F83=""),"",IF(I83&lt;=0,0,MAX(0,$D$5-F83)))</f>
        <v/>
      </c>
      <c r="K83" s="39">
        <f>IF(J83="","",IF(I83&lt;=0,"",IF(J83=0,"Current",IF(J83&lt;=30,"1–30",IF(J83&lt;=60,"31–60",IF(J83&lt;=90,"61–90","90+"))))))</f>
        <v/>
      </c>
      <c r="L83" s="39">
        <f>IF(I83="","",IF(I83&lt;=0,INDEX($Q$25:$Q$28,1),IF(AND(ISNUMBER(M83),M83&gt;=$D$5),INDEX($Q$25:$Q$28,4),IF(J83&gt;0,INDEX($Q$25:$Q$28,3),INDEX($Q$25:$Q$28,2)))))</f>
        <v/>
      </c>
      <c r="M83" s="13" t="n"/>
      <c r="N83" s="13" t="n"/>
      <c r="O83" s="36" t="n"/>
    </row>
    <row r="84">
      <c r="A84" s="35" t="n"/>
      <c r="B84" s="36" t="n"/>
      <c r="C84" s="19" t="n"/>
      <c r="D84" s="13" t="n"/>
      <c r="E84" s="35" t="n"/>
      <c r="F84" s="37">
        <f>IF(AND(ISNUMBER(D84),ISNUMBER(E84)),D84+E84,"")</f>
        <v/>
      </c>
      <c r="G84" s="23" t="n"/>
      <c r="H84" s="23" t="n"/>
      <c r="I84" s="38">
        <f>IF(N(G84)=0,"",G84-N(H84))</f>
        <v/>
      </c>
      <c r="J84" s="21">
        <f>IF(OR(I84="",F84=""),"",IF(I84&lt;=0,0,MAX(0,$D$5-F84)))</f>
        <v/>
      </c>
      <c r="K84" s="39">
        <f>IF(J84="","",IF(I84&lt;=0,"",IF(J84=0,"Current",IF(J84&lt;=30,"1–30",IF(J84&lt;=60,"31–60",IF(J84&lt;=90,"61–90","90+"))))))</f>
        <v/>
      </c>
      <c r="L84" s="39">
        <f>IF(I84="","",IF(I84&lt;=0,INDEX($Q$25:$Q$28,1),IF(AND(ISNUMBER(M84),M84&gt;=$D$5),INDEX($Q$25:$Q$28,4),IF(J84&gt;0,INDEX($Q$25:$Q$28,3),INDEX($Q$25:$Q$28,2)))))</f>
        <v/>
      </c>
      <c r="M84" s="13" t="n"/>
      <c r="N84" s="13" t="n"/>
      <c r="O84" s="36" t="n"/>
    </row>
    <row r="85">
      <c r="A85" s="35" t="n"/>
      <c r="B85" s="36" t="n"/>
      <c r="C85" s="19" t="n"/>
      <c r="D85" s="13" t="n"/>
      <c r="E85" s="35" t="n"/>
      <c r="F85" s="37">
        <f>IF(AND(ISNUMBER(D85),ISNUMBER(E85)),D85+E85,"")</f>
        <v/>
      </c>
      <c r="G85" s="23" t="n"/>
      <c r="H85" s="23" t="n"/>
      <c r="I85" s="38">
        <f>IF(N(G85)=0,"",G85-N(H85))</f>
        <v/>
      </c>
      <c r="J85" s="21">
        <f>IF(OR(I85="",F85=""),"",IF(I85&lt;=0,0,MAX(0,$D$5-F85)))</f>
        <v/>
      </c>
      <c r="K85" s="39">
        <f>IF(J85="","",IF(I85&lt;=0,"",IF(J85=0,"Current",IF(J85&lt;=30,"1–30",IF(J85&lt;=60,"31–60",IF(J85&lt;=90,"61–90","90+"))))))</f>
        <v/>
      </c>
      <c r="L85" s="39">
        <f>IF(I85="","",IF(I85&lt;=0,INDEX($Q$25:$Q$28,1),IF(AND(ISNUMBER(M85),M85&gt;=$D$5),INDEX($Q$25:$Q$28,4),IF(J85&gt;0,INDEX($Q$25:$Q$28,3),INDEX($Q$25:$Q$28,2)))))</f>
        <v/>
      </c>
      <c r="M85" s="13" t="n"/>
      <c r="N85" s="13" t="n"/>
      <c r="O85" s="36" t="n"/>
    </row>
    <row r="86">
      <c r="A86" s="35" t="n"/>
      <c r="B86" s="36" t="n"/>
      <c r="C86" s="19" t="n"/>
      <c r="D86" s="13" t="n"/>
      <c r="E86" s="35" t="n"/>
      <c r="F86" s="37">
        <f>IF(AND(ISNUMBER(D86),ISNUMBER(E86)),D86+E86,"")</f>
        <v/>
      </c>
      <c r="G86" s="23" t="n"/>
      <c r="H86" s="23" t="n"/>
      <c r="I86" s="38">
        <f>IF(N(G86)=0,"",G86-N(H86))</f>
        <v/>
      </c>
      <c r="J86" s="21">
        <f>IF(OR(I86="",F86=""),"",IF(I86&lt;=0,0,MAX(0,$D$5-F86)))</f>
        <v/>
      </c>
      <c r="K86" s="39">
        <f>IF(J86="","",IF(I86&lt;=0,"",IF(J86=0,"Current",IF(J86&lt;=30,"1–30",IF(J86&lt;=60,"31–60",IF(J86&lt;=90,"61–90","90+"))))))</f>
        <v/>
      </c>
      <c r="L86" s="39">
        <f>IF(I86="","",IF(I86&lt;=0,INDEX($Q$25:$Q$28,1),IF(AND(ISNUMBER(M86),M86&gt;=$D$5),INDEX($Q$25:$Q$28,4),IF(J86&gt;0,INDEX($Q$25:$Q$28,3),INDEX($Q$25:$Q$28,2)))))</f>
        <v/>
      </c>
      <c r="M86" s="13" t="n"/>
      <c r="N86" s="13" t="n"/>
      <c r="O86" s="36" t="n"/>
    </row>
    <row r="87">
      <c r="A87" s="35" t="n"/>
      <c r="B87" s="36" t="n"/>
      <c r="C87" s="19" t="n"/>
      <c r="D87" s="13" t="n"/>
      <c r="E87" s="35" t="n"/>
      <c r="F87" s="37">
        <f>IF(AND(ISNUMBER(D87),ISNUMBER(E87)),D87+E87,"")</f>
        <v/>
      </c>
      <c r="G87" s="23" t="n"/>
      <c r="H87" s="23" t="n"/>
      <c r="I87" s="38">
        <f>IF(N(G87)=0,"",G87-N(H87))</f>
        <v/>
      </c>
      <c r="J87" s="21">
        <f>IF(OR(I87="",F87=""),"",IF(I87&lt;=0,0,MAX(0,$D$5-F87)))</f>
        <v/>
      </c>
      <c r="K87" s="39">
        <f>IF(J87="","",IF(I87&lt;=0,"",IF(J87=0,"Current",IF(J87&lt;=30,"1–30",IF(J87&lt;=60,"31–60",IF(J87&lt;=90,"61–90","90+"))))))</f>
        <v/>
      </c>
      <c r="L87" s="39">
        <f>IF(I87="","",IF(I87&lt;=0,INDEX($Q$25:$Q$28,1),IF(AND(ISNUMBER(M87),M87&gt;=$D$5),INDEX($Q$25:$Q$28,4),IF(J87&gt;0,INDEX($Q$25:$Q$28,3),INDEX($Q$25:$Q$28,2)))))</f>
        <v/>
      </c>
      <c r="M87" s="13" t="n"/>
      <c r="N87" s="13" t="n"/>
      <c r="O87" s="36" t="n"/>
    </row>
    <row r="88">
      <c r="A88" s="35" t="n"/>
      <c r="B88" s="36" t="n"/>
      <c r="C88" s="19" t="n"/>
      <c r="D88" s="13" t="n"/>
      <c r="E88" s="35" t="n"/>
      <c r="F88" s="37">
        <f>IF(AND(ISNUMBER(D88),ISNUMBER(E88)),D88+E88,"")</f>
        <v/>
      </c>
      <c r="G88" s="23" t="n"/>
      <c r="H88" s="23" t="n"/>
      <c r="I88" s="38">
        <f>IF(N(G88)=0,"",G88-N(H88))</f>
        <v/>
      </c>
      <c r="J88" s="21">
        <f>IF(OR(I88="",F88=""),"",IF(I88&lt;=0,0,MAX(0,$D$5-F88)))</f>
        <v/>
      </c>
      <c r="K88" s="39">
        <f>IF(J88="","",IF(I88&lt;=0,"",IF(J88=0,"Current",IF(J88&lt;=30,"1–30",IF(J88&lt;=60,"31–60",IF(J88&lt;=90,"61–90","90+"))))))</f>
        <v/>
      </c>
      <c r="L88" s="39">
        <f>IF(I88="","",IF(I88&lt;=0,INDEX($Q$25:$Q$28,1),IF(AND(ISNUMBER(M88),M88&gt;=$D$5),INDEX($Q$25:$Q$28,4),IF(J88&gt;0,INDEX($Q$25:$Q$28,3),INDEX($Q$25:$Q$28,2)))))</f>
        <v/>
      </c>
      <c r="M88" s="13" t="n"/>
      <c r="N88" s="13" t="n"/>
      <c r="O88" s="36" t="n"/>
    </row>
    <row r="89">
      <c r="A89" s="35" t="n"/>
      <c r="B89" s="36" t="n"/>
      <c r="C89" s="19" t="n"/>
      <c r="D89" s="13" t="n"/>
      <c r="E89" s="35" t="n"/>
      <c r="F89" s="37">
        <f>IF(AND(ISNUMBER(D89),ISNUMBER(E89)),D89+E89,"")</f>
        <v/>
      </c>
      <c r="G89" s="23" t="n"/>
      <c r="H89" s="23" t="n"/>
      <c r="I89" s="38">
        <f>IF(N(G89)=0,"",G89-N(H89))</f>
        <v/>
      </c>
      <c r="J89" s="21">
        <f>IF(OR(I89="",F89=""),"",IF(I89&lt;=0,0,MAX(0,$D$5-F89)))</f>
        <v/>
      </c>
      <c r="K89" s="39">
        <f>IF(J89="","",IF(I89&lt;=0,"",IF(J89=0,"Current",IF(J89&lt;=30,"1–30",IF(J89&lt;=60,"31–60",IF(J89&lt;=90,"61–90","90+"))))))</f>
        <v/>
      </c>
      <c r="L89" s="39">
        <f>IF(I89="","",IF(I89&lt;=0,INDEX($Q$25:$Q$28,1),IF(AND(ISNUMBER(M89),M89&gt;=$D$5),INDEX($Q$25:$Q$28,4),IF(J89&gt;0,INDEX($Q$25:$Q$28,3),INDEX($Q$25:$Q$28,2)))))</f>
        <v/>
      </c>
      <c r="M89" s="13" t="n"/>
      <c r="N89" s="13" t="n"/>
      <c r="O89" s="36" t="n"/>
    </row>
    <row r="90">
      <c r="A90" s="35" t="n"/>
      <c r="B90" s="36" t="n"/>
      <c r="C90" s="19" t="n"/>
      <c r="D90" s="13" t="n"/>
      <c r="E90" s="35" t="n"/>
      <c r="F90" s="37">
        <f>IF(AND(ISNUMBER(D90),ISNUMBER(E90)),D90+E90,"")</f>
        <v/>
      </c>
      <c r="G90" s="23" t="n"/>
      <c r="H90" s="23" t="n"/>
      <c r="I90" s="38">
        <f>IF(N(G90)=0,"",G90-N(H90))</f>
        <v/>
      </c>
      <c r="J90" s="21">
        <f>IF(OR(I90="",F90=""),"",IF(I90&lt;=0,0,MAX(0,$D$5-F90)))</f>
        <v/>
      </c>
      <c r="K90" s="39">
        <f>IF(J90="","",IF(I90&lt;=0,"",IF(J90=0,"Current",IF(J90&lt;=30,"1–30",IF(J90&lt;=60,"31–60",IF(J90&lt;=90,"61–90","90+"))))))</f>
        <v/>
      </c>
      <c r="L90" s="39">
        <f>IF(I90="","",IF(I90&lt;=0,INDEX($Q$25:$Q$28,1),IF(AND(ISNUMBER(M90),M90&gt;=$D$5),INDEX($Q$25:$Q$28,4),IF(J90&gt;0,INDEX($Q$25:$Q$28,3),INDEX($Q$25:$Q$28,2)))))</f>
        <v/>
      </c>
      <c r="M90" s="13" t="n"/>
      <c r="N90" s="13" t="n"/>
      <c r="O90" s="36" t="n"/>
    </row>
    <row r="91">
      <c r="A91" s="35" t="n"/>
      <c r="B91" s="36" t="n"/>
      <c r="C91" s="19" t="n"/>
      <c r="D91" s="13" t="n"/>
      <c r="E91" s="35" t="n"/>
      <c r="F91" s="37">
        <f>IF(AND(ISNUMBER(D91),ISNUMBER(E91)),D91+E91,"")</f>
        <v/>
      </c>
      <c r="G91" s="23" t="n"/>
      <c r="H91" s="23" t="n"/>
      <c r="I91" s="38">
        <f>IF(N(G91)=0,"",G91-N(H91))</f>
        <v/>
      </c>
      <c r="J91" s="21">
        <f>IF(OR(I91="",F91=""),"",IF(I91&lt;=0,0,MAX(0,$D$5-F91)))</f>
        <v/>
      </c>
      <c r="K91" s="39">
        <f>IF(J91="","",IF(I91&lt;=0,"",IF(J91=0,"Current",IF(J91&lt;=30,"1–30",IF(J91&lt;=60,"31–60",IF(J91&lt;=90,"61–90","90+"))))))</f>
        <v/>
      </c>
      <c r="L91" s="39">
        <f>IF(I91="","",IF(I91&lt;=0,INDEX($Q$25:$Q$28,1),IF(AND(ISNUMBER(M91),M91&gt;=$D$5),INDEX($Q$25:$Q$28,4),IF(J91&gt;0,INDEX($Q$25:$Q$28,3),INDEX($Q$25:$Q$28,2)))))</f>
        <v/>
      </c>
      <c r="M91" s="13" t="n"/>
      <c r="N91" s="13" t="n"/>
      <c r="O91" s="36" t="n"/>
    </row>
    <row r="92">
      <c r="A92" s="35" t="n"/>
      <c r="B92" s="36" t="n"/>
      <c r="C92" s="19" t="n"/>
      <c r="D92" s="13" t="n"/>
      <c r="E92" s="35" t="n"/>
      <c r="F92" s="37">
        <f>IF(AND(ISNUMBER(D92),ISNUMBER(E92)),D92+E92,"")</f>
        <v/>
      </c>
      <c r="G92" s="23" t="n"/>
      <c r="H92" s="23" t="n"/>
      <c r="I92" s="38">
        <f>IF(N(G92)=0,"",G92-N(H92))</f>
        <v/>
      </c>
      <c r="J92" s="21">
        <f>IF(OR(I92="",F92=""),"",IF(I92&lt;=0,0,MAX(0,$D$5-F92)))</f>
        <v/>
      </c>
      <c r="K92" s="39">
        <f>IF(J92="","",IF(I92&lt;=0,"",IF(J92=0,"Current",IF(J92&lt;=30,"1–30",IF(J92&lt;=60,"31–60",IF(J92&lt;=90,"61–90","90+"))))))</f>
        <v/>
      </c>
      <c r="L92" s="39">
        <f>IF(I92="","",IF(I92&lt;=0,INDEX($Q$25:$Q$28,1),IF(AND(ISNUMBER(M92),M92&gt;=$D$5),INDEX($Q$25:$Q$28,4),IF(J92&gt;0,INDEX($Q$25:$Q$28,3),INDEX($Q$25:$Q$28,2)))))</f>
        <v/>
      </c>
      <c r="M92" s="13" t="n"/>
      <c r="N92" s="13" t="n"/>
      <c r="O92" s="36" t="n"/>
    </row>
    <row r="93">
      <c r="A93" s="35" t="n"/>
      <c r="B93" s="36" t="n"/>
      <c r="C93" s="19" t="n"/>
      <c r="D93" s="13" t="n"/>
      <c r="E93" s="35" t="n"/>
      <c r="F93" s="37">
        <f>IF(AND(ISNUMBER(D93),ISNUMBER(E93)),D93+E93,"")</f>
        <v/>
      </c>
      <c r="G93" s="23" t="n"/>
      <c r="H93" s="23" t="n"/>
      <c r="I93" s="38">
        <f>IF(N(G93)=0,"",G93-N(H93))</f>
        <v/>
      </c>
      <c r="J93" s="21">
        <f>IF(OR(I93="",F93=""),"",IF(I93&lt;=0,0,MAX(0,$D$5-F93)))</f>
        <v/>
      </c>
      <c r="K93" s="39">
        <f>IF(J93="","",IF(I93&lt;=0,"",IF(J93=0,"Current",IF(J93&lt;=30,"1–30",IF(J93&lt;=60,"31–60",IF(J93&lt;=90,"61–90","90+"))))))</f>
        <v/>
      </c>
      <c r="L93" s="39">
        <f>IF(I93="","",IF(I93&lt;=0,INDEX($Q$25:$Q$28,1),IF(AND(ISNUMBER(M93),M93&gt;=$D$5),INDEX($Q$25:$Q$28,4),IF(J93&gt;0,INDEX($Q$25:$Q$28,3),INDEX($Q$25:$Q$28,2)))))</f>
        <v/>
      </c>
      <c r="M93" s="13" t="n"/>
      <c r="N93" s="13" t="n"/>
      <c r="O93" s="36" t="n"/>
    </row>
    <row r="94">
      <c r="A94" s="35" t="n"/>
      <c r="B94" s="36" t="n"/>
      <c r="C94" s="19" t="n"/>
      <c r="D94" s="13" t="n"/>
      <c r="E94" s="35" t="n"/>
      <c r="F94" s="37">
        <f>IF(AND(ISNUMBER(D94),ISNUMBER(E94)),D94+E94,"")</f>
        <v/>
      </c>
      <c r="G94" s="23" t="n"/>
      <c r="H94" s="23" t="n"/>
      <c r="I94" s="38">
        <f>IF(N(G94)=0,"",G94-N(H94))</f>
        <v/>
      </c>
      <c r="J94" s="21">
        <f>IF(OR(I94="",F94=""),"",IF(I94&lt;=0,0,MAX(0,$D$5-F94)))</f>
        <v/>
      </c>
      <c r="K94" s="39">
        <f>IF(J94="","",IF(I94&lt;=0,"",IF(J94=0,"Current",IF(J94&lt;=30,"1–30",IF(J94&lt;=60,"31–60",IF(J94&lt;=90,"61–90","90+"))))))</f>
        <v/>
      </c>
      <c r="L94" s="39">
        <f>IF(I94="","",IF(I94&lt;=0,INDEX($Q$25:$Q$28,1),IF(AND(ISNUMBER(M94),M94&gt;=$D$5),INDEX($Q$25:$Q$28,4),IF(J94&gt;0,INDEX($Q$25:$Q$28,3),INDEX($Q$25:$Q$28,2)))))</f>
        <v/>
      </c>
      <c r="M94" s="13" t="n"/>
      <c r="N94" s="13" t="n"/>
      <c r="O94" s="36" t="n"/>
    </row>
    <row r="95">
      <c r="A95" s="35" t="n"/>
      <c r="B95" s="36" t="n"/>
      <c r="C95" s="19" t="n"/>
      <c r="D95" s="13" t="n"/>
      <c r="E95" s="35" t="n"/>
      <c r="F95" s="37">
        <f>IF(AND(ISNUMBER(D95),ISNUMBER(E95)),D95+E95,"")</f>
        <v/>
      </c>
      <c r="G95" s="23" t="n"/>
      <c r="H95" s="23" t="n"/>
      <c r="I95" s="38">
        <f>IF(N(G95)=0,"",G95-N(H95))</f>
        <v/>
      </c>
      <c r="J95" s="21">
        <f>IF(OR(I95="",F95=""),"",IF(I95&lt;=0,0,MAX(0,$D$5-F95)))</f>
        <v/>
      </c>
      <c r="K95" s="39">
        <f>IF(J95="","",IF(I95&lt;=0,"",IF(J95=0,"Current",IF(J95&lt;=30,"1–30",IF(J95&lt;=60,"31–60",IF(J95&lt;=90,"61–90","90+"))))))</f>
        <v/>
      </c>
      <c r="L95" s="39">
        <f>IF(I95="","",IF(I95&lt;=0,INDEX($Q$25:$Q$28,1),IF(AND(ISNUMBER(M95),M95&gt;=$D$5),INDEX($Q$25:$Q$28,4),IF(J95&gt;0,INDEX($Q$25:$Q$28,3),INDEX($Q$25:$Q$28,2)))))</f>
        <v/>
      </c>
      <c r="M95" s="13" t="n"/>
      <c r="N95" s="13" t="n"/>
      <c r="O95" s="36" t="n"/>
    </row>
    <row r="96">
      <c r="A96" s="35" t="n"/>
      <c r="B96" s="36" t="n"/>
      <c r="C96" s="19" t="n"/>
      <c r="D96" s="13" t="n"/>
      <c r="E96" s="35" t="n"/>
      <c r="F96" s="37">
        <f>IF(AND(ISNUMBER(D96),ISNUMBER(E96)),D96+E96,"")</f>
        <v/>
      </c>
      <c r="G96" s="23" t="n"/>
      <c r="H96" s="23" t="n"/>
      <c r="I96" s="38">
        <f>IF(N(G96)=0,"",G96-N(H96))</f>
        <v/>
      </c>
      <c r="J96" s="21">
        <f>IF(OR(I96="",F96=""),"",IF(I96&lt;=0,0,MAX(0,$D$5-F96)))</f>
        <v/>
      </c>
      <c r="K96" s="39">
        <f>IF(J96="","",IF(I96&lt;=0,"",IF(J96=0,"Current",IF(J96&lt;=30,"1–30",IF(J96&lt;=60,"31–60",IF(J96&lt;=90,"61–90","90+"))))))</f>
        <v/>
      </c>
      <c r="L96" s="39">
        <f>IF(I96="","",IF(I96&lt;=0,INDEX($Q$25:$Q$28,1),IF(AND(ISNUMBER(M96),M96&gt;=$D$5),INDEX($Q$25:$Q$28,4),IF(J96&gt;0,INDEX($Q$25:$Q$28,3),INDEX($Q$25:$Q$28,2)))))</f>
        <v/>
      </c>
      <c r="M96" s="13" t="n"/>
      <c r="N96" s="13" t="n"/>
      <c r="O96" s="36" t="n"/>
    </row>
    <row r="97">
      <c r="A97" s="35" t="n"/>
      <c r="B97" s="36" t="n"/>
      <c r="C97" s="19" t="n"/>
      <c r="D97" s="13" t="n"/>
      <c r="E97" s="35" t="n"/>
      <c r="F97" s="37">
        <f>IF(AND(ISNUMBER(D97),ISNUMBER(E97)),D97+E97,"")</f>
        <v/>
      </c>
      <c r="G97" s="23" t="n"/>
      <c r="H97" s="23" t="n"/>
      <c r="I97" s="38">
        <f>IF(N(G97)=0,"",G97-N(H97))</f>
        <v/>
      </c>
      <c r="J97" s="21">
        <f>IF(OR(I97="",F97=""),"",IF(I97&lt;=0,0,MAX(0,$D$5-F97)))</f>
        <v/>
      </c>
      <c r="K97" s="39">
        <f>IF(J97="","",IF(I97&lt;=0,"",IF(J97=0,"Current",IF(J97&lt;=30,"1–30",IF(J97&lt;=60,"31–60",IF(J97&lt;=90,"61–90","90+"))))))</f>
        <v/>
      </c>
      <c r="L97" s="39">
        <f>IF(I97="","",IF(I97&lt;=0,INDEX($Q$25:$Q$28,1),IF(AND(ISNUMBER(M97),M97&gt;=$D$5),INDEX($Q$25:$Q$28,4),IF(J97&gt;0,INDEX($Q$25:$Q$28,3),INDEX($Q$25:$Q$28,2)))))</f>
        <v/>
      </c>
      <c r="M97" s="13" t="n"/>
      <c r="N97" s="13" t="n"/>
      <c r="O97" s="36" t="n"/>
    </row>
    <row r="98">
      <c r="A98" s="35" t="n"/>
      <c r="B98" s="36" t="n"/>
      <c r="C98" s="19" t="n"/>
      <c r="D98" s="13" t="n"/>
      <c r="E98" s="35" t="n"/>
      <c r="F98" s="37">
        <f>IF(AND(ISNUMBER(D98),ISNUMBER(E98)),D98+E98,"")</f>
        <v/>
      </c>
      <c r="G98" s="23" t="n"/>
      <c r="H98" s="23" t="n"/>
      <c r="I98" s="38">
        <f>IF(N(G98)=0,"",G98-N(H98))</f>
        <v/>
      </c>
      <c r="J98" s="21">
        <f>IF(OR(I98="",F98=""),"",IF(I98&lt;=0,0,MAX(0,$D$5-F98)))</f>
        <v/>
      </c>
      <c r="K98" s="39">
        <f>IF(J98="","",IF(I98&lt;=0,"",IF(J98=0,"Current",IF(J98&lt;=30,"1–30",IF(J98&lt;=60,"31–60",IF(J98&lt;=90,"61–90","90+"))))))</f>
        <v/>
      </c>
      <c r="L98" s="39">
        <f>IF(I98="","",IF(I98&lt;=0,INDEX($Q$25:$Q$28,1),IF(AND(ISNUMBER(M98),M98&gt;=$D$5),INDEX($Q$25:$Q$28,4),IF(J98&gt;0,INDEX($Q$25:$Q$28,3),INDEX($Q$25:$Q$28,2)))))</f>
        <v/>
      </c>
      <c r="M98" s="13" t="n"/>
      <c r="N98" s="13" t="n"/>
      <c r="O98" s="36" t="n"/>
    </row>
    <row r="99">
      <c r="A99" s="35" t="n"/>
      <c r="B99" s="36" t="n"/>
      <c r="C99" s="19" t="n"/>
      <c r="D99" s="13" t="n"/>
      <c r="E99" s="35" t="n"/>
      <c r="F99" s="37">
        <f>IF(AND(ISNUMBER(D99),ISNUMBER(E99)),D99+E99,"")</f>
        <v/>
      </c>
      <c r="G99" s="23" t="n"/>
      <c r="H99" s="23" t="n"/>
      <c r="I99" s="38">
        <f>IF(N(G99)=0,"",G99-N(H99))</f>
        <v/>
      </c>
      <c r="J99" s="21">
        <f>IF(OR(I99="",F99=""),"",IF(I99&lt;=0,0,MAX(0,$D$5-F99)))</f>
        <v/>
      </c>
      <c r="K99" s="39">
        <f>IF(J99="","",IF(I99&lt;=0,"",IF(J99=0,"Current",IF(J99&lt;=30,"1–30",IF(J99&lt;=60,"31–60",IF(J99&lt;=90,"61–90","90+"))))))</f>
        <v/>
      </c>
      <c r="L99" s="39">
        <f>IF(I99="","",IF(I99&lt;=0,INDEX($Q$25:$Q$28,1),IF(AND(ISNUMBER(M99),M99&gt;=$D$5),INDEX($Q$25:$Q$28,4),IF(J99&gt;0,INDEX($Q$25:$Q$28,3),INDEX($Q$25:$Q$28,2)))))</f>
        <v/>
      </c>
      <c r="M99" s="13" t="n"/>
      <c r="N99" s="13" t="n"/>
      <c r="O99" s="36" t="n"/>
    </row>
    <row r="100">
      <c r="A100" s="35" t="n"/>
      <c r="B100" s="36" t="n"/>
      <c r="C100" s="19" t="n"/>
      <c r="D100" s="13" t="n"/>
      <c r="E100" s="35" t="n"/>
      <c r="F100" s="37">
        <f>IF(AND(ISNUMBER(D100),ISNUMBER(E100)),D100+E100,"")</f>
        <v/>
      </c>
      <c r="G100" s="23" t="n"/>
      <c r="H100" s="23" t="n"/>
      <c r="I100" s="38">
        <f>IF(N(G100)=0,"",G100-N(H100))</f>
        <v/>
      </c>
      <c r="J100" s="21">
        <f>IF(OR(I100="",F100=""),"",IF(I100&lt;=0,0,MAX(0,$D$5-F100)))</f>
        <v/>
      </c>
      <c r="K100" s="39">
        <f>IF(J100="","",IF(I100&lt;=0,"",IF(J100=0,"Current",IF(J100&lt;=30,"1–30",IF(J100&lt;=60,"31–60",IF(J100&lt;=90,"61–90","90+"))))))</f>
        <v/>
      </c>
      <c r="L100" s="39">
        <f>IF(I100="","",IF(I100&lt;=0,INDEX($Q$25:$Q$28,1),IF(AND(ISNUMBER(M100),M100&gt;=$D$5),INDEX($Q$25:$Q$28,4),IF(J100&gt;0,INDEX($Q$25:$Q$28,3),INDEX($Q$25:$Q$28,2)))))</f>
        <v/>
      </c>
      <c r="M100" s="13" t="n"/>
      <c r="N100" s="13" t="n"/>
      <c r="O100" s="36" t="n"/>
    </row>
    <row r="101">
      <c r="A101" s="35" t="n"/>
      <c r="B101" s="36" t="n"/>
      <c r="C101" s="19" t="n"/>
      <c r="D101" s="13" t="n"/>
      <c r="E101" s="35" t="n"/>
      <c r="F101" s="37">
        <f>IF(AND(ISNUMBER(D101),ISNUMBER(E101)),D101+E101,"")</f>
        <v/>
      </c>
      <c r="G101" s="23" t="n"/>
      <c r="H101" s="23" t="n"/>
      <c r="I101" s="38">
        <f>IF(N(G101)=0,"",G101-N(H101))</f>
        <v/>
      </c>
      <c r="J101" s="21">
        <f>IF(OR(I101="",F101=""),"",IF(I101&lt;=0,0,MAX(0,$D$5-F101)))</f>
        <v/>
      </c>
      <c r="K101" s="39">
        <f>IF(J101="","",IF(I101&lt;=0,"",IF(J101=0,"Current",IF(J101&lt;=30,"1–30",IF(J101&lt;=60,"31–60",IF(J101&lt;=90,"61–90","90+"))))))</f>
        <v/>
      </c>
      <c r="L101" s="39">
        <f>IF(I101="","",IF(I101&lt;=0,INDEX($Q$25:$Q$28,1),IF(AND(ISNUMBER(M101),M101&gt;=$D$5),INDEX($Q$25:$Q$28,4),IF(J101&gt;0,INDEX($Q$25:$Q$28,3),INDEX($Q$25:$Q$28,2)))))</f>
        <v/>
      </c>
      <c r="M101" s="13" t="n"/>
      <c r="N101" s="13" t="n"/>
      <c r="O101" s="36" t="n"/>
    </row>
    <row r="102">
      <c r="A102" s="35" t="n"/>
      <c r="B102" s="36" t="n"/>
      <c r="C102" s="19" t="n"/>
      <c r="D102" s="13" t="n"/>
      <c r="E102" s="35" t="n"/>
      <c r="F102" s="37">
        <f>IF(AND(ISNUMBER(D102),ISNUMBER(E102)),D102+E102,"")</f>
        <v/>
      </c>
      <c r="G102" s="23" t="n"/>
      <c r="H102" s="23" t="n"/>
      <c r="I102" s="38">
        <f>IF(N(G102)=0,"",G102-N(H102))</f>
        <v/>
      </c>
      <c r="J102" s="21">
        <f>IF(OR(I102="",F102=""),"",IF(I102&lt;=0,0,MAX(0,$D$5-F102)))</f>
        <v/>
      </c>
      <c r="K102" s="39">
        <f>IF(J102="","",IF(I102&lt;=0,"",IF(J102=0,"Current",IF(J102&lt;=30,"1–30",IF(J102&lt;=60,"31–60",IF(J102&lt;=90,"61–90","90+"))))))</f>
        <v/>
      </c>
      <c r="L102" s="39">
        <f>IF(I102="","",IF(I102&lt;=0,INDEX($Q$25:$Q$28,1),IF(AND(ISNUMBER(M102),M102&gt;=$D$5),INDEX($Q$25:$Q$28,4),IF(J102&gt;0,INDEX($Q$25:$Q$28,3),INDEX($Q$25:$Q$28,2)))))</f>
        <v/>
      </c>
      <c r="M102" s="13" t="n"/>
      <c r="N102" s="13" t="n"/>
      <c r="O102" s="36" t="n"/>
    </row>
    <row r="103">
      <c r="A103" s="35" t="n"/>
      <c r="B103" s="36" t="n"/>
      <c r="C103" s="19" t="n"/>
      <c r="D103" s="13" t="n"/>
      <c r="E103" s="35" t="n"/>
      <c r="F103" s="37">
        <f>IF(AND(ISNUMBER(D103),ISNUMBER(E103)),D103+E103,"")</f>
        <v/>
      </c>
      <c r="G103" s="23" t="n"/>
      <c r="H103" s="23" t="n"/>
      <c r="I103" s="38">
        <f>IF(N(G103)=0,"",G103-N(H103))</f>
        <v/>
      </c>
      <c r="J103" s="21">
        <f>IF(OR(I103="",F103=""),"",IF(I103&lt;=0,0,MAX(0,$D$5-F103)))</f>
        <v/>
      </c>
      <c r="K103" s="39">
        <f>IF(J103="","",IF(I103&lt;=0,"",IF(J103=0,"Current",IF(J103&lt;=30,"1–30",IF(J103&lt;=60,"31–60",IF(J103&lt;=90,"61–90","90+"))))))</f>
        <v/>
      </c>
      <c r="L103" s="39">
        <f>IF(I103="","",IF(I103&lt;=0,INDEX($Q$25:$Q$28,1),IF(AND(ISNUMBER(M103),M103&gt;=$D$5),INDEX($Q$25:$Q$28,4),IF(J103&gt;0,INDEX($Q$25:$Q$28,3),INDEX($Q$25:$Q$28,2)))))</f>
        <v/>
      </c>
      <c r="M103" s="13" t="n"/>
      <c r="N103" s="13" t="n"/>
      <c r="O103" s="3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1">
    <mergeCell ref="G10:I10"/>
    <mergeCell ref="G13:I13"/>
    <mergeCell ref="A11:B11"/>
    <mergeCell ref="J14:K14"/>
    <mergeCell ref="J10:K10"/>
    <mergeCell ref="M7:O7"/>
    <mergeCell ref="J4:L4"/>
    <mergeCell ref="J13:K13"/>
    <mergeCell ref="G15:I15"/>
    <mergeCell ref="J7:L7"/>
    <mergeCell ref="D6:E6"/>
    <mergeCell ref="G14:I14"/>
    <mergeCell ref="A2:U2"/>
    <mergeCell ref="A5:C5"/>
    <mergeCell ref="G5:I5"/>
    <mergeCell ref="J15:K15"/>
    <mergeCell ref="G4:I4"/>
    <mergeCell ref="M8:O8"/>
    <mergeCell ref="A22:O22"/>
    <mergeCell ref="A12:B12"/>
    <mergeCell ref="J11:K11"/>
    <mergeCell ref="D7:E7"/>
    <mergeCell ref="M4:O4"/>
    <mergeCell ref="A14:B14"/>
    <mergeCell ref="J8:L8"/>
    <mergeCell ref="G12:I12"/>
    <mergeCell ref="A8:B8"/>
    <mergeCell ref="G11:I11"/>
    <mergeCell ref="A1:U1"/>
    <mergeCell ref="J5:L5"/>
    <mergeCell ref="A4:E4"/>
    <mergeCell ref="J12:K12"/>
    <mergeCell ref="D5:E5"/>
    <mergeCell ref="A6:C6"/>
    <mergeCell ref="A10:B10"/>
    <mergeCell ref="M5:O5"/>
    <mergeCell ref="A13:B13"/>
    <mergeCell ref="G8:I8"/>
    <mergeCell ref="A9:B9"/>
    <mergeCell ref="A7:C7"/>
    <mergeCell ref="G7:I7"/>
  </mergeCells>
  <conditionalFormatting sqref="L24:L103">
    <cfRule type="expression" priority="1" dxfId="0">
      <formula>$L24=INDEX($Q$25:$Q$28,3)</formula>
    </cfRule>
    <cfRule type="expression" priority="2" dxfId="1">
      <formula>$L24=INDEX($Q$25:$Q$28,1)</formula>
    </cfRule>
    <cfRule type="expression" priority="3" dxfId="2">
      <formula>$L24=INDEX($Q$25:$Q$28,4)</formula>
    </cfRule>
  </conditionalFormatting>
  <conditionalFormatting sqref="N24:N103">
    <cfRule type="expression" priority="4" dxfId="3">
      <formula>AND(ISNUMBER($N24),$N24&lt;=$D$5,N($I24)&gt;0)</formula>
    </cfRule>
  </conditionalFormatting>
  <conditionalFormatting sqref="K24:K103">
    <cfRule type="expression" priority="5" dxfId="4">
      <formula>$K24="90+"</formula>
    </cfRule>
  </conditionalFormatting>
  <conditionalFormatting sqref="C9:C13">
    <cfRule type="dataBar" priority="6">
      <dataBar showValue="1">
        <cfvo type="num" val="0"/>
        <cfvo type="max"/>
        <color rgb="00FACC15"/>
      </dataBar>
    </cfRule>
  </conditionalFormatting>
  <conditionalFormatting sqref="J11:J15">
    <cfRule type="dataBar" priority="7">
      <dataBar showValue="1">
        <cfvo type="num" val="0"/>
        <cfvo type="max"/>
        <color rgb="00FACC15"/>
      </dataBar>
    </cfRule>
  </conditionalFormatting>
  <dataValidations count="8">
    <dataValidation sqref="D5" showDropDown="0" showInputMessage="0" showErrorMessage="1" allowBlank="1" errorTitle="Sheetaky" error="Enter a valid date" type="date" operator="greaterThan">
      <formula1>1</formula1>
    </dataValidation>
    <dataValidation sqref="D6" showDropDown="0" showInputMessage="0" showErrorMessage="1" allowBlank="1" errorTitle="Sheetaky" error="Enter a number between 1 and 100000000000" type="decimal" operator="between">
      <formula1>1</formula1>
      <formula2>100000000000</formula2>
    </dataValidation>
    <dataValidation sqref="D7" showDropDown="0" showInputMessage="0" showErrorMessage="1" allowBlank="1" errorTitle="Sheetaky" error="Enter a number between 0 and 0.2" type="decimal" operator="between">
      <formula1>0</formula1>
      <formula2>0.2</formula2>
    </dataValidation>
    <dataValidation sqref="B24:B103" showDropDown="0" showInputMessage="0" showErrorMessage="1" allowBlank="1" errorTitle="Sheetaky" error="Pick a value from the list" type="list">
      <formula1>=$Q$5:$Q$20</formula1>
    </dataValidation>
    <dataValidation sqref="D24:D103" showDropDown="0" showInputMessage="0" showErrorMessage="1" allowBlank="1" errorTitle="Sheetaky" error="Enter a valid date" type="date" operator="greaterThan">
      <formula1>1</formula1>
    </dataValidation>
    <dataValidation sqref="M24:N103" showDropDown="0" showInputMessage="0" showErrorMessage="1" allowBlank="1" errorTitle="Sheetaky" error="Enter a valid date" type="date" operator="greaterThan">
      <formula1>1</formula1>
    </dataValidation>
    <dataValidation sqref="E24:E103" showDropDown="0" showInputMessage="0" showErrorMessage="1" allowBlank="1" errorTitle="Sheetaky" error="Enter a number between 0 and 730" type="whole" operator="between">
      <formula1>0</formula1>
      <formula2>730</formula2>
    </dataValidation>
    <dataValidation sqref="G24:H103" showDropDown="0" showInputMessage="0" showErrorMessage="1" allowBlank="1" errorTitle="Sheetaky" error="Enter a number between 0 and 10000000000" type="decimal" operator="between">
      <formula1>0</formula1>
      <formula2>10000000000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Customer debts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41" t="inlineStr">
        <is>
          <t>Tracks credit invoices and payments, computes due dates, days overdue and each debt age, and summarises aging, top debtors and who to call today.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25" t="n">
        <v>1</v>
      </c>
      <c r="B8" s="41" t="inlineStr">
        <is>
          <t>Enter your customers in the right-hand list.</t>
        </is>
      </c>
    </row>
    <row r="9" ht="20" customHeight="1">
      <c r="A9" s="25" t="n">
        <v>2</v>
      </c>
      <c r="B9" s="41" t="inlineStr">
        <is>
          <t>Log each credit invoice with its date, terms, amount and the amount paid.</t>
        </is>
      </c>
    </row>
    <row r="10" ht="20" customHeight="1">
      <c r="A10" s="25" t="n">
        <v>3</v>
      </c>
      <c r="B10" s="41" t="inlineStr">
        <is>
          <t>Enter the next follow-up date and any promise to pay.</t>
        </is>
      </c>
    </row>
    <row r="11" ht="20" customHeight="1">
      <c r="A11" s="25" t="n">
        <v>4</v>
      </c>
      <c r="B11" s="41" t="inlineStr">
        <is>
          <t>Review aging, top debtors and how many to call today.</t>
        </is>
      </c>
    </row>
    <row r="13" ht="22" customHeight="1">
      <c r="A13" s="5" t="inlineStr">
        <is>
          <t>Color legend</t>
        </is>
      </c>
      <c r="B13" s="6" t="n"/>
    </row>
    <row r="14">
      <c r="A14" s="36" t="inlineStr"/>
      <c r="B14" s="41" t="inlineStr">
        <is>
          <t>Input cell: type or choose your value here (blue text on yellow).</t>
        </is>
      </c>
    </row>
    <row r="15">
      <c r="A15" s="42" t="inlineStr"/>
      <c r="B15" s="41" t="inlineStr">
        <is>
          <t>Calculated cell: automatic formula, protected from accidental edits.</t>
        </is>
      </c>
    </row>
    <row r="16">
      <c r="A16" s="43" t="inlineStr"/>
      <c r="B16" s="41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44" t="inlineStr">
        <is>
          <t>•</t>
        </is>
      </c>
      <c r="B19" s="45" t="inlineStr">
        <is>
          <t>A debt is overdue once past its due date unless a later promise to pay exists.</t>
        </is>
      </c>
    </row>
    <row r="20" ht="20" customHeight="1">
      <c r="A20" s="44" t="inlineStr">
        <is>
          <t>•</t>
        </is>
      </c>
      <c r="B20" s="45" t="inlineStr">
        <is>
          <t>Type =TODAY() in the report date for daily updating.</t>
        </is>
      </c>
    </row>
    <row r="21" ht="20" customHeight="1">
      <c r="A21" s="44" t="inlineStr">
        <is>
          <t>•</t>
        </is>
      </c>
      <c r="B21" s="45" t="inlineStr">
        <is>
          <t>Record each payment by updating the paid column with the total.</t>
        </is>
      </c>
    </row>
    <row r="22" ht="30" customHeight="1">
      <c r="A22" s="44" t="inlineStr">
        <is>
          <t>•</t>
        </is>
      </c>
      <c r="B22" s="45" t="inlineStr">
        <is>
          <t>Sheets are protected without a password to keep formulas safe. To unprotect: Review → Unprotect Sheet.</t>
        </is>
      </c>
    </row>
    <row r="23" ht="20" customHeight="1">
      <c r="A23" s="44" t="inlineStr">
        <is>
          <t>•</t>
        </is>
      </c>
      <c r="B23" s="45" t="inlineStr">
        <is>
          <t>The data shown is a worked example. Clear it and type your own data in the yellow cells only.</t>
        </is>
      </c>
    </row>
    <row r="24" ht="20" customHeight="1">
      <c r="A24" s="44" t="inlineStr">
        <is>
          <t>•</t>
        </is>
      </c>
      <c r="B24" s="45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DEB</dc:title>
  <dcterms:created xmlns:dcterms="http://purl.org/dc/terms/" xmlns:xsi="http://www.w3.org/2001/XMLSchema-instance" xsi:type="dcterms:W3CDTF">2026-10-23T13:28:10Z</dcterms:created>
  <dcterms:modified xmlns:dcterms="http://purl.org/dc/terms/" xmlns:xsi="http://www.w3.org/2001/XMLSchema-instance" xsi:type="dcterms:W3CDTF">2026-10-23T13:28:10Z</dcterms:modified>
</cp:coreProperties>
</file>