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كلفة المتر المربع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3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94A3B8"/>
      <sz val="9"/>
    </font>
    <font>
      <name val="Segoe UI"/>
      <b val="1"/>
      <color rgb="00FFFFFF"/>
      <sz val="10"/>
    </font>
    <font>
      <name val="Segoe UI"/>
      <color rgb="007DD3FC"/>
      <sz val="10"/>
    </font>
    <font>
      <name val="Segoe UI"/>
      <b val="1"/>
      <color rgb="0067E8F9"/>
      <sz val="11"/>
    </font>
    <font>
      <name val="Segoe UI"/>
      <b val="1"/>
      <color rgb="00E2E8F0"/>
      <sz val="10"/>
    </font>
    <font>
      <name val="Segoe UI"/>
      <color rgb="00E2E8F0"/>
      <sz val="10"/>
    </font>
    <font>
      <name val="Segoe UI"/>
      <b val="1"/>
      <color rgb="0094A3B8"/>
      <sz val="9"/>
    </font>
    <font>
      <name val="Segoe UI"/>
      <b val="1"/>
      <color rgb="000891B2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BBF24"/>
      <sz val="10"/>
    </font>
  </fonts>
  <fills count="10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891B2"/>
      </patternFill>
    </fill>
    <fill>
      <patternFill patternType="solid">
        <fgColor rgb="00FBBF24"/>
      </patternFill>
    </fill>
    <fill>
      <patternFill patternType="solid">
        <fgColor rgb="001E2A44"/>
      </patternFill>
    </fill>
    <fill>
      <patternFill patternType="solid">
        <fgColor rgb="001B2A47"/>
      </patternFill>
    </fill>
    <fill>
      <patternFill patternType="solid">
        <fgColor rgb="00162036"/>
      </patternFill>
    </fill>
    <fill>
      <patternFill patternType="solid">
        <fgColor rgb="001B3550"/>
      </patternFill>
    </fill>
    <fill>
      <patternFill patternType="solid">
        <fgColor rgb="0067E8F9"/>
      </patternFill>
    </fill>
  </fills>
  <borders count="7">
    <border>
      <left/>
      <right/>
      <top/>
      <bottom/>
      <diagonal/>
    </border>
    <border>
      <left style="thin">
        <color rgb="002B3A57"/>
      </left>
      <right style="thin">
        <color rgb="002B3A57"/>
      </right>
      <top style="thin">
        <color rgb="002B3A57"/>
      </top>
      <bottom style="thin">
        <color rgb="002B3A57"/>
      </bottom>
    </border>
    <border>
      <left/>
      <right/>
      <top style="thin">
        <color rgb="002B3A57"/>
      </top>
      <bottom/>
      <diagonal/>
    </border>
    <border>
      <left/>
      <right style="thin">
        <color rgb="002B3A57"/>
      </right>
      <top style="thin">
        <color rgb="002B3A57"/>
      </top>
      <bottom/>
      <diagonal/>
    </border>
    <border>
      <left/>
      <right style="thin">
        <color rgb="002B3A57"/>
      </right>
      <top style="thin">
        <color rgb="002B3A57"/>
      </top>
      <bottom style="thin">
        <color rgb="002B3A57"/>
      </bottom>
      <diagonal/>
    </border>
    <border>
      <top style="medium">
        <color rgb="00FBBF24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5" fillId="6" borderId="1" applyAlignment="1" pivotButton="0" quotePrefix="0" xfId="0">
      <alignment horizontal="right" vertical="center" wrapText="1" readingOrder="2"/>
    </xf>
    <xf numFmtId="0" fontId="0" fillId="6" borderId="1" pivotButton="0" quotePrefix="0" xfId="0"/>
    <xf numFmtId="0" fontId="3" fillId="3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4" applyProtection="1" pivotButton="0" quotePrefix="0" xfId="0">
      <protection locked="0" hidden="0"/>
    </xf>
    <xf numFmtId="0" fontId="8" fillId="6" borderId="5" applyAlignment="1" pivotButton="0" quotePrefix="0" xfId="0">
      <alignment horizontal="center" vertical="center" wrapText="1" readingOrder="2"/>
    </xf>
    <xf numFmtId="0" fontId="0" fillId="6" borderId="5" pivotButton="0" quotePrefix="0" xfId="0"/>
    <xf numFmtId="3" fontId="4" fillId="5" borderId="1" applyAlignment="1" applyProtection="1" pivotButton="0" quotePrefix="0" xfId="0">
      <alignment horizontal="center" vertical="center" wrapText="1" readingOrder="2"/>
      <protection locked="0" hidden="0"/>
    </xf>
    <xf numFmtId="3" fontId="9" fillId="7" borderId="6" applyAlignment="1" pivotButton="0" quotePrefix="0" xfId="0">
      <alignment horizontal="center" vertical="center" wrapText="1" readingOrder="2"/>
    </xf>
    <xf numFmtId="0" fontId="0" fillId="7" borderId="6" pivotButton="0" quotePrefix="0" xfId="0"/>
    <xf numFmtId="164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1" applyAlignment="1" pivotButton="0" quotePrefix="0" xfId="0">
      <alignment horizontal="center" vertical="center" wrapText="1" readingOrder="2"/>
    </xf>
    <xf numFmtId="3" fontId="7" fillId="7" borderId="1" applyAlignment="1" pivotButton="0" quotePrefix="0" xfId="0">
      <alignment horizontal="center" vertical="center" wrapText="1" readingOrder="2"/>
    </xf>
    <xf numFmtId="2" fontId="7" fillId="7" borderId="1" applyAlignment="1" pivotButton="0" quotePrefix="0" xfId="0">
      <alignment horizontal="center" vertical="center" wrapText="1" readingOrder="2"/>
    </xf>
    <xf numFmtId="165" fontId="7" fillId="7" borderId="1" applyAlignment="1" pivotButton="0" quotePrefix="0" xfId="0">
      <alignment horizontal="center" vertical="center" wrapText="1" readingOrder="2"/>
    </xf>
    <xf numFmtId="9" fontId="4" fillId="5" borderId="1" applyAlignment="1" applyProtection="1" pivotButton="0" quotePrefix="0" xfId="0">
      <alignment horizontal="center" vertical="center" wrapText="1" readingOrder="2"/>
      <protection locked="0" hidden="0"/>
    </xf>
    <xf numFmtId="2" fontId="4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5" borderId="1" applyAlignment="1" applyProtection="1" pivotButton="0" quotePrefix="0" xfId="0">
      <alignment horizontal="right" vertical="center" wrapText="1" readingOrder="2"/>
      <protection locked="0" hidden="0"/>
    </xf>
    <xf numFmtId="0" fontId="6" fillId="8" borderId="1" applyAlignment="1" pivotButton="0" quotePrefix="0" xfId="0">
      <alignment horizontal="right" vertical="center" wrapText="1" readingOrder="2"/>
    </xf>
    <xf numFmtId="3" fontId="6" fillId="8" borderId="1" applyAlignment="1" pivotButton="0" quotePrefix="0" xfId="0">
      <alignment horizontal="center" vertical="center" wrapText="1" readingOrder="2"/>
    </xf>
    <xf numFmtId="0" fontId="7" fillId="8" borderId="1" applyAlignment="1" pivotButton="0" quotePrefix="0" xfId="0">
      <alignment horizontal="center" vertical="center" wrapText="1" readingOrder="2"/>
    </xf>
    <xf numFmtId="165" fontId="6" fillId="8" borderId="1" applyAlignment="1" pivotButton="0" quotePrefix="0" xfId="0">
      <alignment horizontal="center" vertical="center" wrapText="1" readingOrder="2"/>
    </xf>
    <xf numFmtId="9" fontId="6" fillId="8" borderId="1" applyAlignment="1" pivotButton="0" quotePrefix="0" xfId="0">
      <alignment horizontal="center" vertical="center" wrapText="1" readingOrder="2"/>
    </xf>
    <xf numFmtId="0" fontId="10" fillId="3" borderId="0" applyAlignment="1" pivotButton="0" quotePrefix="0" xfId="0">
      <alignment horizontal="center" vertical="center" wrapText="1" readingOrder="2"/>
    </xf>
    <xf numFmtId="0" fontId="11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7" fillId="0" borderId="1" applyAlignment="1" pivotButton="0" quotePrefix="0" xfId="0">
      <alignment horizontal="right" vertical="center" wrapText="1" readingOrder="2"/>
    </xf>
    <xf numFmtId="0" fontId="3" fillId="3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12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Segoe UI"/>
        <color rgb="00E2E8F0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الإجمالي لكل مستوى تشطيب (ريال)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'تكلفة المتر المربع'!$F$18:$F$20</f>
            </numRef>
          </cat>
          <val>
            <numRef>
              <f>'تكلفة المتر المربع'!$H$18:$H$20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تكلفة الإنشاء</a:t>
            </a:r>
          </a:p>
        </rich>
      </tx>
    </title>
    <plotArea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'تكلفة المتر المربع'!$A$29:$A$35</f>
            </numRef>
          </cat>
          <val>
            <numRef>
              <f>'تكلفة المتر المربع'!$C$29:$C$35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21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38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N70"/>
  <sheetViews>
    <sheetView showGridLines="0" rightToLeft="1" zoomScale="10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3" customWidth="1" min="5" max="5"/>
    <col width="28" customWidth="1" min="6" max="6"/>
    <col width="12" customWidth="1" min="7" max="7"/>
    <col width="14" customWidth="1" min="8" max="8"/>
    <col width="14" customWidth="1" min="9" max="9"/>
    <col width="3" customWidth="1" min="10" max="10"/>
    <col width="26" customWidth="1" min="11" max="11"/>
    <col width="11" customWidth="1" min="12" max="12"/>
    <col width="11" customWidth="1" min="13" max="13"/>
    <col width="11" customWidth="1" min="14" max="14"/>
  </cols>
  <sheetData>
    <row r="1" ht="40" customHeight="1">
      <c r="A1" s="1" t="inlineStr">
        <is>
          <t>تكلفة البناء للمتر المربع: تقدير سريع لتكلفة المبنى بحسب النوع والتشطيب والموقع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0" customHeight="1">
      <c r="A3" s="4" t="inlineStr">
        <is>
          <t>أرقام توضيحية قابلة للتعديل؛ استبدلها بأسعار السوق في مدينتك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22" customHeight="1">
      <c r="A5" s="6" t="inlineStr">
        <is>
          <t>المدخلات</t>
        </is>
      </c>
      <c r="B5" s="7" t="n"/>
      <c r="C5" s="7" t="n"/>
      <c r="D5" s="7" t="n"/>
      <c r="E5" s="5" t="n"/>
      <c r="F5" s="6" t="inlineStr">
        <is>
          <t>النتائج</t>
        </is>
      </c>
      <c r="G5" s="7" t="n"/>
      <c r="H5" s="7" t="n"/>
      <c r="I5" s="7" t="n"/>
      <c r="J5" s="5" t="n"/>
      <c r="K5" s="8" t="inlineStr">
        <is>
          <t>نوع المبنى</t>
        </is>
      </c>
      <c r="L5" s="8" t="inlineStr">
        <is>
          <t>اقتصادي</t>
        </is>
      </c>
      <c r="M5" s="8" t="inlineStr">
        <is>
          <t>متوسط</t>
        </is>
      </c>
      <c r="N5" s="8" t="inlineStr">
        <is>
          <t>فاخر</t>
        </is>
      </c>
    </row>
    <row r="6" ht="18" customHeight="1">
      <c r="A6" s="9" t="inlineStr">
        <is>
          <t>نوع المبنى</t>
        </is>
      </c>
      <c r="C6" s="10" t="inlineStr">
        <is>
          <t>فيلا سكنية</t>
        </is>
      </c>
      <c r="D6" s="11" t="n"/>
      <c r="E6" s="5" t="n"/>
      <c r="F6" s="12" t="inlineStr">
        <is>
          <t>إجمالي تكلفة المشروع (ريال)</t>
        </is>
      </c>
      <c r="G6" s="13" t="n"/>
      <c r="H6" s="12" t="inlineStr">
        <is>
          <t>للمتر المربع المبني (ريال)</t>
        </is>
      </c>
      <c r="I6" s="13" t="n"/>
      <c r="J6" s="5" t="n"/>
      <c r="K6" s="10" t="inlineStr">
        <is>
          <t>فيلا سكنية</t>
        </is>
      </c>
      <c r="L6" s="14" t="n">
        <v>2200</v>
      </c>
      <c r="M6" s="14" t="n">
        <v>2900</v>
      </c>
      <c r="N6" s="14" t="n">
        <v>4000</v>
      </c>
    </row>
    <row r="7" ht="34" customHeight="1">
      <c r="A7" s="9" t="inlineStr">
        <is>
          <t>مستوى التشطيب</t>
        </is>
      </c>
      <c r="C7" s="10" t="inlineStr">
        <is>
          <t>متوسط</t>
        </is>
      </c>
      <c r="D7" s="11" t="n"/>
      <c r="E7" s="5" t="n"/>
      <c r="F7" s="15">
        <f>$D$25*(INDEX($L$6:$L$11,MATCH($C$6,$K$6:$K$11,0))*($C$7="اقتصادي")+INDEX($M$6:$M$11,MATCH($C$6,$K$6:$K$11,0))*($C$7="متوسط")+INDEX($N$6:$N$11,MATCH($C$6,$K$6:$K$11,0))*($C$7="فاخر"))*INDEX($L$14:$L$17,MATCH($C$8,$K$14:$K$17,0))*(1+$D$11)*(1+$D$12)+$D$25*(INDEX($L$6:$L$11,MATCH($C$6,$K$6:$K$11,0))*($C$7="اقتصادي")+INDEX($M$6:$M$11,MATCH($C$6,$K$6:$K$11,0))*($C$7="متوسط")+INDEX($N$6:$N$11,MATCH($C$6,$K$6:$K$11,0))*($C$7="فاخر"))*INDEX($L$14:$L$17,MATCH($C$8,$K$14:$K$17,0))*($D$9+$D$10)</f>
        <v/>
      </c>
      <c r="G7" s="16" t="n"/>
      <c r="H7" s="15">
        <f>IFERROR(($D$25*(INDEX($L$6:$L$11,MATCH($C$6,$K$6:$K$11,0))*($C$7="اقتصادي")+INDEX($M$6:$M$11,MATCH($C$6,$K$6:$K$11,0))*($C$7="متوسط")+INDEX($N$6:$N$11,MATCH($C$6,$K$6:$K$11,0))*($C$7="فاخر"))*INDEX($L$14:$L$17,MATCH($C$8,$K$14:$K$17,0))*(1+$D$11)*(1+$D$12)+$D$25*(INDEX($L$6:$L$11,MATCH($C$6,$K$6:$K$11,0))*($C$7="اقتصادي")+INDEX($M$6:$M$11,MATCH($C$6,$K$6:$K$11,0))*($C$7="متوسط")+INDEX($N$6:$N$11,MATCH($C$6,$K$6:$K$11,0))*($C$7="فاخر"))*INDEX($L$14:$L$17,MATCH($C$8,$K$14:$K$17,0))*($D$9+$D$10))/$B$25,0)</f>
        <v/>
      </c>
      <c r="I7" s="16" t="n"/>
      <c r="J7" s="5" t="n"/>
      <c r="K7" s="10" t="inlineStr">
        <is>
          <t>عمارة شقق</t>
        </is>
      </c>
      <c r="L7" s="14" t="n">
        <v>1900</v>
      </c>
      <c r="M7" s="14" t="n">
        <v>2500</v>
      </c>
      <c r="N7" s="14" t="n">
        <v>3400</v>
      </c>
    </row>
    <row r="8">
      <c r="A8" s="9" t="inlineStr">
        <is>
          <t>الموقع</t>
        </is>
      </c>
      <c r="C8" s="10" t="inlineStr">
        <is>
          <t>مدينة كبرى</t>
        </is>
      </c>
      <c r="D8" s="11" t="n"/>
      <c r="E8" s="5" t="n"/>
      <c r="F8" s="5" t="n"/>
      <c r="G8" s="5" t="n"/>
      <c r="H8" s="5" t="n"/>
      <c r="I8" s="5" t="n"/>
      <c r="J8" s="5" t="n"/>
      <c r="K8" s="10" t="inlineStr">
        <is>
          <t>مبنى تجاري</t>
        </is>
      </c>
      <c r="L8" s="14" t="n">
        <v>2400</v>
      </c>
      <c r="M8" s="14" t="n">
        <v>3200</v>
      </c>
      <c r="N8" s="14" t="n">
        <v>4500</v>
      </c>
    </row>
    <row r="9">
      <c r="A9" s="9" t="inlineStr">
        <is>
          <t>أتعاب التصميم والإشراف</t>
        </is>
      </c>
      <c r="D9" s="17" t="n">
        <v>0.04</v>
      </c>
      <c r="E9" s="5" t="n"/>
      <c r="F9" s="18" t="inlineStr">
        <is>
          <t>سعر الأساس للمتر (ريال)</t>
        </is>
      </c>
      <c r="G9" s="19">
        <f>(INDEX($L$6:$L$11,MATCH($C$6,$K$6:$K$11,0))*($C$7="اقتصادي")+INDEX($M$6:$M$11,MATCH($C$6,$K$6:$K$11,0))*($C$7="متوسط")+INDEX($N$6:$N$11,MATCH($C$6,$K$6:$K$11,0))*($C$7="فاخر"))</f>
        <v/>
      </c>
      <c r="J9" s="5" t="n"/>
      <c r="K9" s="10" t="inlineStr">
        <is>
          <t>مستودع / مصنع</t>
        </is>
      </c>
      <c r="L9" s="14" t="n">
        <v>1000</v>
      </c>
      <c r="M9" s="14" t="n">
        <v>1400</v>
      </c>
      <c r="N9" s="14" t="n">
        <v>2000</v>
      </c>
    </row>
    <row r="10">
      <c r="A10" s="9" t="inlineStr">
        <is>
          <t>التراخيص والخدمات</t>
        </is>
      </c>
      <c r="D10" s="17" t="n">
        <v>0.02</v>
      </c>
      <c r="E10" s="5" t="n"/>
      <c r="F10" s="18" t="inlineStr">
        <is>
          <t>معامل الموقع</t>
        </is>
      </c>
      <c r="G10" s="20">
        <f>INDEX($L$14:$L$17,MATCH($C$8,$K$14:$K$17,0))</f>
        <v/>
      </c>
      <c r="J10" s="5" t="n"/>
      <c r="K10" s="10" t="inlineStr">
        <is>
          <t>مدرسة</t>
        </is>
      </c>
      <c r="L10" s="14" t="n">
        <v>2300</v>
      </c>
      <c r="M10" s="14" t="n">
        <v>3000</v>
      </c>
      <c r="N10" s="14" t="n">
        <v>3900</v>
      </c>
    </row>
    <row r="11">
      <c r="A11" s="9" t="inlineStr">
        <is>
          <t>مصاريف عامة وأرباح المقاول</t>
        </is>
      </c>
      <c r="D11" s="17" t="n">
        <v>0.12</v>
      </c>
      <c r="E11" s="5" t="n"/>
      <c r="F11" s="18" t="inlineStr">
        <is>
          <t>المساحة المكافئة (م²)</t>
        </is>
      </c>
      <c r="G11" s="21">
        <f>$D$25</f>
        <v/>
      </c>
      <c r="J11" s="5" t="n"/>
      <c r="K11" s="10" t="inlineStr">
        <is>
          <t>مسجد</t>
        </is>
      </c>
      <c r="L11" s="14" t="n">
        <v>2600</v>
      </c>
      <c r="M11" s="14" t="n">
        <v>3500</v>
      </c>
      <c r="N11" s="14" t="n">
        <v>5200</v>
      </c>
    </row>
    <row r="12">
      <c r="A12" s="9" t="inlineStr">
        <is>
          <t>احتياطي</t>
        </is>
      </c>
      <c r="D12" s="17" t="n">
        <v>0.07000000000000001</v>
      </c>
      <c r="E12" s="5" t="n"/>
      <c r="F12" s="18" t="inlineStr">
        <is>
          <t>تكلفة الإنشاء المباشرة (ريال)</t>
        </is>
      </c>
      <c r="G12" s="19">
        <f>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J12" s="5" t="n"/>
      <c r="K12" s="5" t="n"/>
      <c r="L12" s="5" t="n"/>
      <c r="M12" s="5" t="n"/>
      <c r="N12" s="5" t="n"/>
    </row>
    <row r="13" ht="30" customHeight="1">
      <c r="A13" s="9" t="inlineStr">
        <is>
          <t>هامش المدى (±)</t>
        </is>
      </c>
      <c r="D13" s="22" t="n">
        <v>0.15</v>
      </c>
      <c r="E13" s="5" t="n"/>
      <c r="F13" s="18" t="inlineStr">
        <is>
          <t>الحد الأدنى للمدى (ريال)</t>
        </is>
      </c>
      <c r="G13" s="19">
        <f>($D$25*(INDEX($L$6:$L$11,MATCH($C$6,$K$6:$K$11,0))*($C$7="اقتصادي")+INDEX($M$6:$M$11,MATCH($C$6,$K$6:$K$11,0))*($C$7="متوسط")+INDEX($N$6:$N$11,MATCH($C$6,$K$6:$K$11,0))*($C$7="فاخر"))*INDEX($L$14:$L$17,MATCH($C$8,$K$14:$K$17,0))*(1+$D$11)*(1+$D$12)+$D$25*(INDEX($L$6:$L$11,MATCH($C$6,$K$6:$K$11,0))*($C$7="اقتصادي")+INDEX($M$6:$M$11,MATCH($C$6,$K$6:$K$11,0))*($C$7="متوسط")+INDEX($N$6:$N$11,MATCH($C$6,$K$6:$K$11,0))*($C$7="فاخر"))*INDEX($L$14:$L$17,MATCH($C$8,$K$14:$K$17,0))*($D$9+$D$10))*(1-$D$13)</f>
        <v/>
      </c>
      <c r="J13" s="5" t="n"/>
      <c r="K13" s="8" t="inlineStr">
        <is>
          <t>الموقع</t>
        </is>
      </c>
      <c r="L13" s="8" t="inlineStr">
        <is>
          <t>معامل</t>
        </is>
      </c>
      <c r="M13" s="5" t="n"/>
      <c r="N13" s="5" t="n"/>
    </row>
    <row r="14">
      <c r="A14" s="5" t="n"/>
      <c r="B14" s="5" t="n"/>
      <c r="C14" s="5" t="n"/>
      <c r="D14" s="5" t="n"/>
      <c r="E14" s="5" t="n"/>
      <c r="F14" s="18" t="inlineStr">
        <is>
          <t>الحد الأعلى للمدى (ريال)</t>
        </is>
      </c>
      <c r="G14" s="19">
        <f>($D$25*(INDEX($L$6:$L$11,MATCH($C$6,$K$6:$K$11,0))*($C$7="اقتصادي")+INDEX($M$6:$M$11,MATCH($C$6,$K$6:$K$11,0))*($C$7="متوسط")+INDEX($N$6:$N$11,MATCH($C$6,$K$6:$K$11,0))*($C$7="فاخر"))*INDEX($L$14:$L$17,MATCH($C$8,$K$14:$K$17,0))*(1+$D$11)*(1+$D$12)+$D$25*(INDEX($L$6:$L$11,MATCH($C$6,$K$6:$K$11,0))*($C$7="اقتصادي")+INDEX($M$6:$M$11,MATCH($C$6,$K$6:$K$11,0))*($C$7="متوسط")+INDEX($N$6:$N$11,MATCH($C$6,$K$6:$K$11,0))*($C$7="فاخر"))*INDEX($L$14:$L$17,MATCH($C$8,$K$14:$K$17,0))*($D$9+$D$10))*(1+$D$13)</f>
        <v/>
      </c>
      <c r="J14" s="5" t="n"/>
      <c r="K14" s="10" t="inlineStr">
        <is>
          <t>مدينة كبرى</t>
        </is>
      </c>
      <c r="L14" s="23" t="n">
        <v>1</v>
      </c>
      <c r="M14" s="5" t="n"/>
      <c r="N14" s="5" t="n"/>
    </row>
    <row r="15" ht="22" customHeight="1">
      <c r="A15" s="6" t="inlineStr">
        <is>
          <t>الأدوار والمساحات</t>
        </is>
      </c>
      <c r="B15" s="7" t="n"/>
      <c r="C15" s="7" t="n"/>
      <c r="D15" s="7" t="n"/>
      <c r="E15" s="5" t="n"/>
      <c r="F15" s="5" t="n"/>
      <c r="G15" s="5" t="n"/>
      <c r="H15" s="5" t="n"/>
      <c r="I15" s="5" t="n"/>
      <c r="J15" s="5" t="n"/>
      <c r="K15" s="10" t="inlineStr">
        <is>
          <t>مدينة متوسطة</t>
        </is>
      </c>
      <c r="L15" s="23" t="n">
        <v>0.95</v>
      </c>
      <c r="M15" s="5" t="n"/>
      <c r="N15" s="5" t="n"/>
    </row>
    <row r="16" ht="22" customHeight="1">
      <c r="A16" s="8" t="inlineStr">
        <is>
          <t>الدور</t>
        </is>
      </c>
      <c r="B16" s="8" t="inlineStr">
        <is>
          <t>المساحة م²</t>
        </is>
      </c>
      <c r="C16" s="8" t="inlineStr">
        <is>
          <t>معامل التكلفة</t>
        </is>
      </c>
      <c r="D16" s="8" t="inlineStr">
        <is>
          <t>مكافئة م²</t>
        </is>
      </c>
      <c r="E16" s="5" t="n"/>
      <c r="F16" s="6" t="inlineStr">
        <is>
          <t>مقارنة مستويات التشطيب لنفس المشروع</t>
        </is>
      </c>
      <c r="G16" s="7" t="n"/>
      <c r="H16" s="7" t="n"/>
      <c r="I16" s="7" t="n"/>
      <c r="J16" s="5" t="n"/>
      <c r="K16" s="10" t="inlineStr">
        <is>
          <t>منطقة نائية</t>
        </is>
      </c>
      <c r="L16" s="23" t="n">
        <v>1.15</v>
      </c>
      <c r="M16" s="5" t="n"/>
      <c r="N16" s="5" t="n"/>
    </row>
    <row r="17" ht="26" customHeight="1">
      <c r="A17" s="24" t="inlineStr">
        <is>
          <t>القبو</t>
        </is>
      </c>
      <c r="B17" s="14" t="n">
        <v>180</v>
      </c>
      <c r="C17" s="23" t="n">
        <v>1.25</v>
      </c>
      <c r="D17" s="21">
        <f>IF(N(B17)&gt;0,B17*IF(C17="",1,C17),"")</f>
        <v/>
      </c>
      <c r="E17" s="5" t="n"/>
      <c r="F17" s="8" t="inlineStr">
        <is>
          <t>المستوى</t>
        </is>
      </c>
      <c r="G17" s="8" t="inlineStr">
        <is>
          <t>الأساس/م²</t>
        </is>
      </c>
      <c r="H17" s="8" t="inlineStr">
        <is>
          <t>الإجمالي</t>
        </is>
      </c>
      <c r="I17" s="8" t="inlineStr">
        <is>
          <t>للمتر</t>
        </is>
      </c>
      <c r="J17" s="5" t="n"/>
      <c r="K17" s="10" t="inlineStr">
        <is>
          <t>موقع صعب الوصول</t>
        </is>
      </c>
      <c r="L17" s="23" t="n">
        <v>1.3</v>
      </c>
      <c r="M17" s="5" t="n"/>
      <c r="N17" s="5" t="n"/>
    </row>
    <row r="18">
      <c r="A18" s="24" t="inlineStr">
        <is>
          <t>الدور الأرضي</t>
        </is>
      </c>
      <c r="B18" s="14" t="n">
        <v>220</v>
      </c>
      <c r="C18" s="23" t="n">
        <v>1</v>
      </c>
      <c r="D18" s="21">
        <f>IF(N(B18)&gt;0,B18*IF(C18="",1,C18),"")</f>
        <v/>
      </c>
      <c r="E18" s="5" t="n"/>
      <c r="F18" s="18" t="inlineStr">
        <is>
          <t>اقتصادي</t>
        </is>
      </c>
      <c r="G18" s="19">
        <f>INDEX($L$6:$L$11,MATCH($C$6,$K$6:$K$11,0))</f>
        <v/>
      </c>
      <c r="H18" s="19">
        <f>$D$25*G18*INDEX($L$14:$L$17,MATCH($C$8,$K$14:$K$17,0))*(1+$D$11)*(1+$D$12)+$D$25*G18*INDEX($L$14:$L$17,MATCH($C$8,$K$14:$K$17,0))*($D$9+$D$10)</f>
        <v/>
      </c>
      <c r="I18" s="19">
        <f>IFERROR(H18/$B$25,0)</f>
        <v/>
      </c>
      <c r="J18" s="5" t="n"/>
      <c r="K18" s="5" t="n"/>
      <c r="L18" s="5" t="n"/>
      <c r="M18" s="5" t="n"/>
      <c r="N18" s="5" t="n"/>
    </row>
    <row r="19">
      <c r="A19" s="24" t="inlineStr">
        <is>
          <t>الدور الأول</t>
        </is>
      </c>
      <c r="B19" s="14" t="n">
        <v>220</v>
      </c>
      <c r="C19" s="23" t="n">
        <v>1</v>
      </c>
      <c r="D19" s="21">
        <f>IF(N(B19)&gt;0,B19*IF(C19="",1,C19),"")</f>
        <v/>
      </c>
      <c r="E19" s="5" t="n"/>
      <c r="F19" s="18" t="inlineStr">
        <is>
          <t>متوسط</t>
        </is>
      </c>
      <c r="G19" s="19">
        <f>INDEX($M$6:$M$11,MATCH($C$6,$K$6:$K$11,0))</f>
        <v/>
      </c>
      <c r="H19" s="19">
        <f>$D$25*G19*INDEX($L$14:$L$17,MATCH($C$8,$K$14:$K$17,0))*(1+$D$11)*(1+$D$12)+$D$25*G19*INDEX($L$14:$L$17,MATCH($C$8,$K$14:$K$17,0))*($D$9+$D$10)</f>
        <v/>
      </c>
      <c r="I19" s="19">
        <f>IFERROR(H19/$B$25,0)</f>
        <v/>
      </c>
      <c r="J19" s="5" t="n"/>
      <c r="K19" s="5" t="n"/>
      <c r="L19" s="5" t="n"/>
      <c r="M19" s="5" t="n"/>
      <c r="N19" s="5" t="n"/>
    </row>
    <row r="20">
      <c r="A20" s="24" t="inlineStr">
        <is>
          <t>الملحق</t>
        </is>
      </c>
      <c r="B20" s="14" t="n">
        <v>60</v>
      </c>
      <c r="C20" s="23" t="n">
        <v>0.85</v>
      </c>
      <c r="D20" s="21">
        <f>IF(N(B20)&gt;0,B20*IF(C20="",1,C20),"")</f>
        <v/>
      </c>
      <c r="E20" s="5" t="n"/>
      <c r="F20" s="18" t="inlineStr">
        <is>
          <t>فاخر</t>
        </is>
      </c>
      <c r="G20" s="19">
        <f>INDEX($N$6:$N$11,MATCH($C$6,$K$6:$K$11,0))</f>
        <v/>
      </c>
      <c r="H20" s="19">
        <f>$D$25*G20*INDEX($L$14:$L$17,MATCH($C$8,$K$14:$K$17,0))*(1+$D$11)*(1+$D$12)+$D$25*G20*INDEX($L$14:$L$17,MATCH($C$8,$K$14:$K$17,0))*($D$9+$D$10)</f>
        <v/>
      </c>
      <c r="I20" s="19">
        <f>IFERROR(H20/$B$25,0)</f>
        <v/>
      </c>
      <c r="J20" s="5" t="n"/>
      <c r="K20" s="5" t="n"/>
      <c r="L20" s="5" t="n"/>
      <c r="M20" s="5" t="n"/>
      <c r="N20" s="5" t="n"/>
    </row>
    <row r="21">
      <c r="A21" s="24" t="inlineStr">
        <is>
          <t>السطح (غرف خدمة)</t>
        </is>
      </c>
      <c r="B21" s="14" t="n">
        <v>40</v>
      </c>
      <c r="C21" s="23" t="n">
        <v>0.6</v>
      </c>
      <c r="D21" s="21">
        <f>IF(N(B21)&gt;0,B21*IF(C21="",1,C21),"")</f>
        <v/>
      </c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</row>
    <row r="22">
      <c r="A22" s="24" t="inlineStr">
        <is>
          <t>المواقف المسقوفة</t>
        </is>
      </c>
      <c r="B22" s="14" t="n">
        <v>45</v>
      </c>
      <c r="C22" s="23" t="n">
        <v>0.45</v>
      </c>
      <c r="D22" s="21">
        <f>IF(N(B22)&gt;0,B22*IF(C22="",1,C22),"")</f>
        <v/>
      </c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</row>
    <row r="23">
      <c r="A23" s="24" t="n"/>
      <c r="B23" s="14" t="n"/>
      <c r="C23" s="23" t="n"/>
      <c r="D23" s="21">
        <f>IF(N(B23)&gt;0,B23*IF(C23="",1,C23),"")</f>
        <v/>
      </c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</row>
    <row r="24">
      <c r="A24" s="24" t="n"/>
      <c r="B24" s="14" t="n"/>
      <c r="C24" s="23" t="n"/>
      <c r="D24" s="21">
        <f>IF(N(B24)&gt;0,B24*IF(C24="",1,C24),"")</f>
        <v/>
      </c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</row>
    <row r="25">
      <c r="A25" s="25" t="inlineStr">
        <is>
          <t>الإجمالي</t>
        </is>
      </c>
      <c r="B25" s="26">
        <f>SUM(B17:B24)</f>
        <v/>
      </c>
      <c r="C25" s="27" t="n"/>
      <c r="D25" s="28">
        <f>SUM(D17:D24)</f>
        <v/>
      </c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</row>
    <row r="27" ht="22" customHeight="1">
      <c r="A27" s="6" t="inlineStr">
        <is>
          <t>نسب بنود التكلفة</t>
        </is>
      </c>
      <c r="B27" s="7" t="n"/>
      <c r="C27" s="7" t="n"/>
      <c r="D27" s="7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</row>
    <row r="28" ht="26" customHeight="1">
      <c r="A28" s="8" t="inlineStr">
        <is>
          <t>البند</t>
        </is>
      </c>
      <c r="B28" s="8" t="inlineStr">
        <is>
          <t>النسبة</t>
        </is>
      </c>
      <c r="C28" s="8" t="inlineStr">
        <is>
          <t>المبلغ</t>
        </is>
      </c>
      <c r="D28" s="8" t="inlineStr">
        <is>
          <t>للمتر</t>
        </is>
      </c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</row>
    <row r="29">
      <c r="A29" s="9" t="inlineStr">
        <is>
          <t>الحفر والأساسات</t>
        </is>
      </c>
      <c r="B29" s="22" t="n">
        <v>0.08</v>
      </c>
      <c r="C29" s="19">
        <f>B29*$D$25*(INDEX($L$6:$L$11,MATCH($C$6,$K$6:$K$11,0))*($C$7="اقتصادي")+INDEX($M$6:$M$11,MATCH($C$6,$K$6:$K$11,0))*($C$7="متوسط")+INDEX($N$6:$N$11,MATCH($C$6,$K$6:$K$11,0))*($C$7="فاخر"))*INDEX($L$14:$L$17,MATCH($C$8,$K$14:$K$17,0))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29" s="19">
        <f>IFERROR(C29/$B$25,0)</f>
        <v/>
      </c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</row>
    <row r="30">
      <c r="A30" s="9" t="inlineStr">
        <is>
          <t>الهيكل الخرساني</t>
        </is>
      </c>
      <c r="B30" s="22" t="n">
        <v>0.27</v>
      </c>
      <c r="C30" s="19">
        <f>B30*$D$25*(INDEX($L$6:$L$11,MATCH($C$6,$K$6:$K$11,0))*($C$7="اقتصادي")+INDEX($M$6:$M$11,MATCH($C$6,$K$6:$K$11,0))*($C$7="متوسط")+INDEX($N$6:$N$11,MATCH($C$6,$K$6:$K$11,0))*($C$7="فاخر"))*INDEX($L$14:$L$17,MATCH($C$8,$K$14:$K$17,0))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0" s="19">
        <f>IFERROR(C30/$B$25,0)</f>
        <v/>
      </c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</row>
    <row r="31">
      <c r="A31" s="9" t="inlineStr">
        <is>
          <t>البناء واللياسة</t>
        </is>
      </c>
      <c r="B31" s="22" t="n">
        <v>0.12</v>
      </c>
      <c r="C31" s="19">
        <f>B31*$D$25*(INDEX($L$6:$L$11,MATCH($C$6,$K$6:$K$11,0))*($C$7="اقتصادي")+INDEX($M$6:$M$11,MATCH($C$6,$K$6:$K$11,0))*($C$7="متوسط")+INDEX($N$6:$N$11,MATCH($C$6,$K$6:$K$11,0))*($C$7="فاخر"))*INDEX($L$14:$L$17,MATCH($C$8,$K$14:$K$17,0))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1" s="19">
        <f>IFERROR(C31/$B$25,0)</f>
        <v/>
      </c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</row>
    <row r="32">
      <c r="A32" s="9" t="inlineStr">
        <is>
          <t>الأعمال الكهروميكانيكية</t>
        </is>
      </c>
      <c r="B32" s="22" t="n">
        <v>0.18</v>
      </c>
      <c r="C32" s="19">
        <f>B32*$D$25*(INDEX($L$6:$L$11,MATCH($C$6,$K$6:$K$11,0))*($C$7="اقتصادي")+INDEX($M$6:$M$11,MATCH($C$6,$K$6:$K$11,0))*($C$7="متوسط")+INDEX($N$6:$N$11,MATCH($C$6,$K$6:$K$11,0))*($C$7="فاخر"))*INDEX($L$14:$L$17,MATCH($C$8,$K$14:$K$17,0))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2" s="19">
        <f>IFERROR(C32/$B$25,0)</f>
        <v/>
      </c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</row>
    <row r="33">
      <c r="A33" s="9" t="inlineStr">
        <is>
          <t>التشطيبات</t>
        </is>
      </c>
      <c r="B33" s="22" t="n">
        <v>0.25</v>
      </c>
      <c r="C33" s="19">
        <f>B33*$D$25*(INDEX($L$6:$L$11,MATCH($C$6,$K$6:$K$11,0))*($C$7="اقتصادي")+INDEX($M$6:$M$11,MATCH($C$6,$K$6:$K$11,0))*($C$7="متوسط")+INDEX($N$6:$N$11,MATCH($C$6,$K$6:$K$11,0))*($C$7="فاخر"))*INDEX($L$14:$L$17,MATCH($C$8,$K$14:$K$17,0))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3" s="19">
        <f>IFERROR(C33/$B$25,0)</f>
        <v/>
      </c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</row>
    <row r="34">
      <c r="A34" s="9" t="inlineStr">
        <is>
          <t>الأعمال الخارجية</t>
        </is>
      </c>
      <c r="B34" s="22" t="n">
        <v>0.05</v>
      </c>
      <c r="C34" s="19">
        <f>B34*$D$25*(INDEX($L$6:$L$11,MATCH($C$6,$K$6:$K$11,0))*($C$7="اقتصادي")+INDEX($M$6:$M$11,MATCH($C$6,$K$6:$K$11,0))*($C$7="متوسط")+INDEX($N$6:$N$11,MATCH($C$6,$K$6:$K$11,0))*($C$7="فاخر"))*INDEX($L$14:$L$17,MATCH($C$8,$K$14:$K$17,0))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4" s="19">
        <f>IFERROR(C34/$B$25,0)</f>
        <v/>
      </c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</row>
    <row r="35">
      <c r="A35" s="9" t="inlineStr">
        <is>
          <t>أخرى</t>
        </is>
      </c>
      <c r="B35" s="22" t="n">
        <v>0.05</v>
      </c>
      <c r="C35" s="19">
        <f>B35*$D$25*(INDEX($L$6:$L$11,MATCH($C$6,$K$6:$K$11,0))*($C$7="اقتصادي")+INDEX($M$6:$M$11,MATCH($C$6,$K$6:$K$11,0))*($C$7="متوسط")+INDEX($N$6:$N$11,MATCH($C$6,$K$6:$K$11,0))*($C$7="فاخر"))*INDEX($L$14:$L$17,MATCH($C$8,$K$14:$K$17,0))</f>
        <v/>
      </c>
      <c r="D35" s="19">
        <f>IFERROR(C35/$B$25,0)</f>
        <v/>
      </c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</row>
    <row r="36">
      <c r="A36" s="25" t="inlineStr">
        <is>
          <t>المجموع</t>
        </is>
      </c>
      <c r="B36" s="29">
        <f>SUM(B29:B35)</f>
        <v/>
      </c>
      <c r="C36" s="26">
        <f>SUM(C29:C35)</f>
        <v/>
      </c>
      <c r="D36" s="27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8">
    <mergeCell ref="A5:D5"/>
    <mergeCell ref="C6:D6"/>
    <mergeCell ref="G10:I10"/>
    <mergeCell ref="G13:I13"/>
    <mergeCell ref="F6:G6"/>
    <mergeCell ref="A12:C12"/>
    <mergeCell ref="A6:B6"/>
    <mergeCell ref="F7:G7"/>
    <mergeCell ref="A1:N1"/>
    <mergeCell ref="H6:I6"/>
    <mergeCell ref="A7:B7"/>
    <mergeCell ref="G14:I14"/>
    <mergeCell ref="A15:D15"/>
    <mergeCell ref="F16:I16"/>
    <mergeCell ref="A10:C10"/>
    <mergeCell ref="A3:N3"/>
    <mergeCell ref="A13:C13"/>
    <mergeCell ref="H7:I7"/>
    <mergeCell ref="A9:C9"/>
    <mergeCell ref="G9:I9"/>
    <mergeCell ref="G12:I12"/>
    <mergeCell ref="F5:I5"/>
    <mergeCell ref="A8:B8"/>
    <mergeCell ref="C8:D8"/>
    <mergeCell ref="G11:I11"/>
    <mergeCell ref="A27:D27"/>
    <mergeCell ref="A11:C11"/>
    <mergeCell ref="C7:D7"/>
  </mergeCells>
  <conditionalFormatting sqref="B36">
    <cfRule type="expression" priority="1" dxfId="0">
      <formula>ROUND(B36,4)&lt;&gt;1</formula>
    </cfRule>
  </conditionalFormatting>
  <dataValidations count="11">
    <dataValidation sqref="C6" showDropDown="0" showInputMessage="0" showErrorMessage="1" allowBlank="1" errorTitle="Sheetaky" error="اختر قيمة من القائمة" type="list">
      <formula1>=$K$6:$K$11</formula1>
    </dataValidation>
    <dataValidation sqref="C7" showDropDown="0" showInputMessage="0" showErrorMessage="1" allowBlank="1" errorTitle="Sheetaky" error="اختر قيمة من القائمة" type="list">
      <formula1>"اقتصادي,متوسط,فاخر"</formula1>
    </dataValidation>
    <dataValidation sqref="C8" showDropDown="0" showInputMessage="0" showErrorMessage="1" allowBlank="1" errorTitle="Sheetaky" error="اختر قيمة من القائمة" type="list">
      <formula1>=$K$14:$K$17</formula1>
    </dataValidation>
    <dataValidation sqref="D9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D10" showDropDown="0" showInputMessage="0" showErrorMessage="1" allowBlank="1" errorTitle="Sheetaky" error="أدخل رقمًا بين 0 و 0.2" type="decimal" operator="between">
      <formula1>0</formula1>
      <formula2>0.2</formula2>
    </dataValidation>
    <dataValidation sqref="D11" showDropDown="0" showInputMessage="0" showErrorMessage="1" allowBlank="1" errorTitle="Sheetaky" error="أدخل رقمًا بين 0 و 0.4" type="decimal" operator="between">
      <formula1>0</formula1>
      <formula2>0.4</formula2>
    </dataValidation>
    <dataValidation sqref="D12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D13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B17:B24" showDropDown="0" showInputMessage="0" showErrorMessage="1" allowBlank="1" errorTitle="Sheetaky" error="أدخل رقمًا بين 0 و 100000" type="decimal" operator="between">
      <formula1>0</formula1>
      <formula2>100000</formula2>
    </dataValidation>
    <dataValidation sqref="C17:C24" showDropDown="0" showInputMessage="0" showErrorMessage="1" allowBlank="1" errorTitle="Sheetaky" error="أدخل رقمًا بين 0 و 3" type="decimal" operator="between">
      <formula1>0</formula1>
      <formula2>3</formula2>
    </dataValidation>
    <dataValidation sqref="B29:B35" showDropDown="0" showInputMessage="0" showErrorMessage="1" allowBlank="1" errorTitle="Sheetaky" error="أدخل رقمًا بين 0 و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0" t="inlineStr">
        <is>
          <t>دليل استخدام: تكلفة المتر المربع</t>
        </is>
      </c>
      <c r="B1" s="2" t="n"/>
    </row>
    <row r="2" ht="18" customHeight="1">
      <c r="A2" s="31" t="inlineStr">
        <is>
          <t>Sheetaky.com · شيتات إكسل جاهزة بالعربي والإنجليزي</t>
        </is>
      </c>
      <c r="B2" s="32" t="n"/>
    </row>
    <row r="4" ht="22" customHeight="1">
      <c r="A4" s="6" t="inlineStr">
        <is>
          <t>ما هذا الشيت؟</t>
        </is>
      </c>
      <c r="B4" s="7" t="n"/>
    </row>
    <row r="5" ht="30" customHeight="1">
      <c r="A5" s="33" t="inlineStr">
        <is>
          <t>تقدير سريع لتكلفة المبنى بحسب النوع ومستوى التشطيب والموقع، مع توزيع التكلفة على البنود ومقارنة المستويات الثلاثة.</t>
        </is>
      </c>
    </row>
    <row r="7" ht="22" customHeight="1">
      <c r="A7" s="6" t="inlineStr">
        <is>
          <t>خطوات الاستخدام</t>
        </is>
      </c>
      <c r="B7" s="7" t="n"/>
    </row>
    <row r="8" ht="20" customHeight="1">
      <c r="A8" s="34" t="n">
        <v>1</v>
      </c>
      <c r="B8" s="33" t="inlineStr">
        <is>
          <t>اختر نوع المبنى والتشطيب والموقع.</t>
        </is>
      </c>
    </row>
    <row r="9" ht="20" customHeight="1">
      <c r="A9" s="34" t="n">
        <v>2</v>
      </c>
      <c r="B9" s="33" t="inlineStr">
        <is>
          <t>اكتب مساحات الأدوار ومعاملات التكلفة لكل منها.</t>
        </is>
      </c>
    </row>
    <row r="10" ht="20" customHeight="1">
      <c r="A10" s="34" t="n">
        <v>3</v>
      </c>
      <c r="B10" s="33" t="inlineStr">
        <is>
          <t>عدّل النسب الإضافية والاحتياطي.</t>
        </is>
      </c>
    </row>
    <row r="11" ht="20" customHeight="1">
      <c r="A11" s="34" t="n">
        <v>4</v>
      </c>
      <c r="B11" s="33" t="inlineStr">
        <is>
          <t>اقرأ الإجمالي والمدى والمقارنة.</t>
        </is>
      </c>
    </row>
    <row r="13" ht="22" customHeight="1">
      <c r="A13" s="6" t="inlineStr">
        <is>
          <t>دليل الألوان</t>
        </is>
      </c>
      <c r="B13" s="7" t="n"/>
    </row>
    <row r="14">
      <c r="A14" s="24" t="inlineStr"/>
      <c r="B14" s="33" t="inlineStr">
        <is>
          <t>خلية إدخال: اكتب أو اختر قيمتك هنا (خط أزرق على خلفية صفراء).</t>
        </is>
      </c>
    </row>
    <row r="15">
      <c r="A15" s="35" t="inlineStr"/>
      <c r="B15" s="33" t="inlineStr">
        <is>
          <t>خلية محسوبة: معادلة تلقائية، محمية من المسح بالخطأ.</t>
        </is>
      </c>
    </row>
    <row r="16">
      <c r="A16" s="36" t="inlineStr"/>
      <c r="B16" s="33" t="inlineStr">
        <is>
          <t>عناوين الجداول والأقسام.</t>
        </is>
      </c>
    </row>
    <row r="18" ht="22" customHeight="1">
      <c r="A18" s="6" t="inlineStr">
        <is>
          <t>ملاحظات مهمة</t>
        </is>
      </c>
      <c r="B18" s="7" t="n"/>
    </row>
    <row r="19" ht="20" customHeight="1">
      <c r="A19" s="37" t="inlineStr">
        <is>
          <t>•</t>
        </is>
      </c>
      <c r="B19" s="38" t="inlineStr">
        <is>
          <t>الأسعار الأساسية أرقام توضيحية فقط؛ ضع أسعار السوق في مدينتك من عروض فعلية.</t>
        </is>
      </c>
    </row>
    <row r="20" ht="20" customHeight="1">
      <c r="A20" s="37" t="inlineStr">
        <is>
          <t>•</t>
        </is>
      </c>
      <c r="B20" s="38" t="inlineStr">
        <is>
          <t>معامل التكلفة يخفض أو يرفع تكلفة الأدوار (القبو أعلى والمواقف أقل).</t>
        </is>
      </c>
    </row>
    <row r="21" ht="20" customHeight="1">
      <c r="A21" s="37" t="inlineStr">
        <is>
          <t>•</t>
        </is>
      </c>
      <c r="B21" s="38" t="inlineStr">
        <is>
          <t>التقدير مرحلة مبكرة ولا يغني عن جدول الكميات التفصيلي.</t>
        </is>
      </c>
    </row>
    <row r="22" ht="20" customHeight="1">
      <c r="A22" s="37" t="inlineStr">
        <is>
          <t>•</t>
        </is>
      </c>
      <c r="B22" s="3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7" t="inlineStr">
        <is>
          <t>•</t>
        </is>
      </c>
      <c r="B23" s="3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7" t="inlineStr">
        <is>
          <t>•</t>
        </is>
      </c>
      <c r="B24" s="3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BCM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