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Q" sheetId="1" state="visible" r:id="rId1"/>
    <sheet xmlns:r="http://schemas.openxmlformats.org/officeDocument/2006/relationships" name="Certificate" sheetId="2" state="visible" r:id="rId2"/>
    <sheet xmlns:r="http://schemas.openxmlformats.org/officeDocument/2006/relationships" name="Guide" sheetId="3" state="visible" r:id="rId3"/>
  </sheets>
  <definedNames/>
  <calcPr calcId="124519" fullCalcOnLoad="1"/>
</workbook>
</file>

<file path=xl/styles.xml><?xml version="1.0" encoding="utf-8"?>
<styleSheet xmlns="http://schemas.openxmlformats.org/spreadsheetml/2006/main">
  <numFmts count="4">
    <numFmt numFmtId="164" formatCode="#,##0.##"/>
    <numFmt numFmtId="165" formatCode="#,##0.###"/>
    <numFmt numFmtId="166" formatCode="yyyy-mm-dd"/>
    <numFmt numFmtId="167" formatCode="0.0%"/>
  </numFmts>
  <fonts count="10">
    <font>
      <name val="Calibri"/>
      <family val="2"/>
      <color theme="1"/>
      <sz val="11"/>
      <scheme val="minor"/>
    </font>
    <font>
      <name val="Arial"/>
      <b val="1"/>
      <color rgb="00FFFFFF"/>
      <sz val="16"/>
    </font>
    <font>
      <name val="Arial"/>
      <color rgb="00FFFFFF"/>
      <sz val="9"/>
    </font>
    <font>
      <name val="Arial"/>
      <b val="1"/>
      <color rgb="00FFFFFF"/>
      <sz val="10"/>
    </font>
    <font>
      <name val="Arial"/>
      <color rgb="001F4FB5"/>
      <sz val="10"/>
    </font>
    <font>
      <name val="Arial"/>
      <color rgb="001F2A24"/>
      <sz val="10"/>
    </font>
    <font>
      <name val="Arial"/>
      <b val="1"/>
      <color rgb="001F2A24"/>
      <sz val="10"/>
    </font>
    <font>
      <name val="Arial"/>
      <i val="1"/>
      <color rgb="005A665F"/>
      <sz val="9"/>
    </font>
    <font>
      <name val="Arial"/>
      <b val="1"/>
      <color rgb="000F4527"/>
      <sz val="11"/>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FFF6DD"/>
      </patternFill>
    </fill>
    <fill>
      <patternFill patternType="solid">
        <fgColor rgb="00E8F1EA"/>
      </patternFill>
    </fill>
    <fill>
      <patternFill patternType="solid">
        <fgColor rgb="00D9EAD3"/>
      </patternFill>
    </fill>
    <fill>
      <patternFill patternType="solid">
        <fgColor rgb="00EEF3EF"/>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2" borderId="1" applyAlignment="1" pivotButton="0" quotePrefix="0" xfId="0">
      <alignment horizontal="center" vertical="center" wrapText="1" readingOrder="1"/>
    </xf>
    <xf numFmtId="0" fontId="4" fillId="4" borderId="1" applyAlignment="1" applyProtection="1" pivotButton="0" quotePrefix="0" xfId="0">
      <alignment horizontal="center" vertical="center" wrapText="1" readingOrder="1"/>
      <protection locked="0" hidden="0"/>
    </xf>
    <xf numFmtId="0" fontId="4" fillId="4" borderId="1" applyAlignment="1" applyProtection="1" pivotButton="0" quotePrefix="0" xfId="0">
      <alignment horizontal="left" vertical="center" wrapText="1" readingOrder="1"/>
      <protection locked="0" hidden="0"/>
    </xf>
    <xf numFmtId="164" fontId="4" fillId="4" borderId="1" applyAlignment="1" applyProtection="1" pivotButton="0" quotePrefix="0" xfId="0">
      <alignment horizontal="center" vertical="center" wrapText="1" readingOrder="1"/>
      <protection locked="0" hidden="0"/>
    </xf>
    <xf numFmtId="4" fontId="4" fillId="4" borderId="1" applyAlignment="1" applyProtection="1" pivotButton="0" quotePrefix="0" xfId="0">
      <alignment horizontal="center" vertical="center" wrapText="1" readingOrder="1"/>
      <protection locked="0" hidden="0"/>
    </xf>
    <xf numFmtId="4" fontId="5" fillId="5" borderId="1" applyAlignment="1" pivotButton="0" quotePrefix="0" xfId="0">
      <alignment horizontal="center" vertical="center" wrapText="1" readingOrder="1"/>
    </xf>
    <xf numFmtId="165" fontId="4" fillId="4" borderId="1" applyAlignment="1" applyProtection="1" pivotButton="0" quotePrefix="0" xfId="0">
      <alignment horizontal="center" vertical="center" wrapText="1" readingOrder="1"/>
      <protection locked="0" hidden="0"/>
    </xf>
    <xf numFmtId="9" fontId="5" fillId="5" borderId="1" applyAlignment="1" pivotButton="0" quotePrefix="0" xfId="0">
      <alignment horizontal="center" vertical="center" wrapText="1" readingOrder="1"/>
    </xf>
    <xf numFmtId="165" fontId="5" fillId="5" borderId="1" applyAlignment="1" pivotButton="0" quotePrefix="0" xfId="0">
      <alignment horizontal="center" vertical="center" wrapText="1" readingOrder="1"/>
    </xf>
    <xf numFmtId="4" fontId="6" fillId="5" borderId="1" applyAlignment="1" pivotButton="0" quotePrefix="0" xfId="0">
      <alignment horizontal="center" vertical="center" wrapText="1" readingOrder="1"/>
    </xf>
    <xf numFmtId="0" fontId="5" fillId="6" borderId="1" applyAlignment="1" pivotButton="0" quotePrefix="0" xfId="0">
      <alignment horizontal="left" vertical="center" wrapText="1" readingOrder="1"/>
    </xf>
    <xf numFmtId="0" fontId="6" fillId="6" borderId="1" applyAlignment="1" pivotButton="0" quotePrefix="0" xfId="0">
      <alignment horizontal="center" vertical="center" wrapText="1" readingOrder="1"/>
    </xf>
    <xf numFmtId="0" fontId="5" fillId="6" borderId="1" applyAlignment="1" pivotButton="0" quotePrefix="0" xfId="0">
      <alignment horizontal="center" vertical="center" wrapText="1" readingOrder="1"/>
    </xf>
    <xf numFmtId="4" fontId="6" fillId="6" borderId="1" applyAlignment="1" pivotButton="0" quotePrefix="0" xfId="0">
      <alignment horizontal="center" vertical="center" wrapText="1" readingOrder="1"/>
    </xf>
    <xf numFmtId="0" fontId="7" fillId="0" borderId="0" applyAlignment="1" pivotButton="0" quotePrefix="0" xfId="0">
      <alignment horizontal="left" vertical="center" wrapText="1" readingOrder="1"/>
    </xf>
    <xf numFmtId="0" fontId="8" fillId="7" borderId="1" applyAlignment="1" pivotButton="0" quotePrefix="0" xfId="0">
      <alignment horizontal="left" vertical="center" wrapText="1" readingOrder="1"/>
    </xf>
    <xf numFmtId="0" fontId="0" fillId="7" borderId="1" pivotButton="0" quotePrefix="0" xfId="0"/>
    <xf numFmtId="0" fontId="6" fillId="0" borderId="1" applyAlignment="1" pivotButton="0" quotePrefix="0" xfId="0">
      <alignment horizontal="left" vertical="center" wrapText="1" readingOrder="1"/>
    </xf>
    <xf numFmtId="1" fontId="4" fillId="4" borderId="1" applyAlignment="1" applyProtection="1" pivotButton="0" quotePrefix="0" xfId="0">
      <alignment horizontal="center" vertical="center" wrapText="1" readingOrder="1"/>
      <protection locked="0" hidden="0"/>
    </xf>
    <xf numFmtId="166" fontId="4" fillId="4" borderId="1" applyAlignment="1" applyProtection="1" pivotButton="0" quotePrefix="0" xfId="0">
      <alignment horizontal="center" vertical="center" wrapText="1" readingOrder="1"/>
      <protection locked="0" hidden="0"/>
    </xf>
    <xf numFmtId="9" fontId="4" fillId="4" borderId="1" applyAlignment="1" applyProtection="1" pivotButton="0" quotePrefix="0" xfId="0">
      <alignment horizontal="center" vertical="center" wrapText="1" readingOrder="1"/>
      <protection locked="0" hidden="0"/>
    </xf>
    <xf numFmtId="167" fontId="4" fillId="4" borderId="1" applyAlignment="1" applyProtection="1" pivotButton="0" quotePrefix="0" xfId="0">
      <alignment horizontal="center" vertical="center" wrapText="1" readingOrder="1"/>
      <protection locked="0" hidden="0"/>
    </xf>
    <xf numFmtId="167" fontId="6" fillId="5" borderId="1" applyAlignment="1" pivotButton="0" quotePrefix="0" xfId="0">
      <alignment horizontal="center" vertical="center" wrapText="1" readingOrder="1"/>
    </xf>
    <xf numFmtId="1" fontId="5" fillId="5" borderId="1" applyAlignment="1" pivotButton="0" quotePrefix="0" xfId="0">
      <alignment horizontal="center" vertical="center" wrapText="1" readingOrder="1"/>
    </xf>
    <xf numFmtId="0" fontId="5" fillId="0" borderId="1" applyAlignment="1" pivotButton="0" quotePrefix="0" xfId="0">
      <alignment horizontal="left" vertical="center" wrapText="1" readingOrder="1"/>
    </xf>
    <xf numFmtId="0" fontId="3" fillId="2" borderId="1" applyAlignment="1" pivotButton="0" quotePrefix="0" xfId="0">
      <alignment horizontal="left" vertical="center" wrapText="1" readingOrder="1"/>
    </xf>
    <xf numFmtId="0" fontId="5" fillId="5" borderId="1" applyAlignment="1" pivotButton="0" quotePrefix="0" xfId="0">
      <alignment horizontal="left" vertical="center" wrapText="1" readingOrder="1"/>
    </xf>
    <xf numFmtId="0" fontId="5" fillId="2" borderId="1" applyAlignment="1" pivotButton="0" quotePrefix="0" xfId="0">
      <alignment horizontal="left" vertical="center" wrapText="1" readingOrder="1"/>
    </xf>
    <xf numFmtId="0" fontId="9" fillId="0" borderId="0" applyAlignment="1" pivotButton="0" quotePrefix="0" xfId="0">
      <alignment horizontal="left" vertical="center" wrapText="1" readingOrder="1"/>
    </xf>
    <xf numFmtId="0" fontId="5" fillId="0" borderId="0" applyAlignment="1" pivotButton="0" quotePrefix="0" xfId="0">
      <alignment horizontal="left" vertical="center" wrapText="1" readingOrder="1"/>
    </xf>
  </cellXfs>
  <cellStyles count="1">
    <cellStyle name="Normal" xfId="0" builtinId="0" hidden="0"/>
  </cellStyles>
  <dxfs count="2">
    <dxf>
      <font>
        <name val="Arial"/>
        <b val="1"/>
        <color rgb="008A5A00"/>
      </font>
      <fill>
        <patternFill patternType="solid">
          <fgColor rgb="00FFF1C2"/>
        </patternFill>
      </fill>
    </dxf>
    <dxf>
      <font>
        <name val="Arial"/>
        <b val="1"/>
        <color rgb="00A32020"/>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M37"/>
  <sheetViews>
    <sheetView showGridLines="0" rightToLeft="0" zoomScale="10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34" customWidth="1" min="2" max="2"/>
    <col width="8" customWidth="1" min="3" max="3"/>
    <col width="10" customWidth="1" min="4" max="4"/>
    <col width="11" customWidth="1" min="5" max="5"/>
    <col width="14" customWidth="1" min="6" max="6"/>
    <col width="13" customWidth="1" min="7" max="7"/>
    <col width="13" customWidth="1" min="8" max="8"/>
    <col width="9" customWidth="1" min="9" max="9"/>
    <col width="12" customWidth="1" min="10" max="10"/>
    <col width="14" customWidth="1" min="11" max="11"/>
    <col width="14" customWidth="1" min="12" max="12"/>
    <col width="14" customWidth="1" min="13" max="13"/>
  </cols>
  <sheetData>
    <row r="1" ht="36" customHeight="1">
      <c r="A1" s="1" t="inlineStr">
        <is>
          <t>BOQ Progress Payment Certificate with Deductions</t>
        </is>
      </c>
      <c r="B1" s="2" t="n"/>
      <c r="C1" s="2" t="n"/>
      <c r="D1" s="2" t="n"/>
      <c r="E1" s="2" t="n"/>
      <c r="F1" s="2" t="n"/>
      <c r="G1" s="2" t="n"/>
      <c r="H1" s="2" t="n"/>
      <c r="I1" s="2" t="n"/>
      <c r="J1" s="2" t="n"/>
      <c r="K1" s="2" t="n"/>
      <c r="L1" s="2" t="n"/>
      <c r="M1" s="2" t="n"/>
    </row>
    <row r="2" ht="18" customHeight="1">
      <c r="A2" s="3" t="inlineStr">
        <is>
          <t>Enter contract quantities, rates and cumulative executed quantities; the sheet works out the certificate value, deductions and net</t>
        </is>
      </c>
      <c r="B2" s="4" t="n"/>
      <c r="C2" s="4" t="n"/>
      <c r="D2" s="4" t="n"/>
      <c r="E2" s="4" t="n"/>
      <c r="F2" s="4" t="n"/>
      <c r="G2" s="4" t="n"/>
      <c r="H2" s="4" t="n"/>
      <c r="I2" s="4" t="n"/>
      <c r="J2" s="4" t="n"/>
      <c r="K2" s="4" t="n"/>
      <c r="L2" s="4" t="n"/>
      <c r="M2" s="4" t="n"/>
    </row>
    <row r="3"/>
    <row r="4" ht="48" customHeight="1">
      <c r="A4" s="5" t="inlineStr">
        <is>
          <t>Item</t>
        </is>
      </c>
      <c r="B4" s="5" t="inlineStr">
        <is>
          <t>Description</t>
        </is>
      </c>
      <c r="C4" s="5" t="inlineStr">
        <is>
          <t>Unit</t>
        </is>
      </c>
      <c r="D4" s="5" t="inlineStr">
        <is>
          <t>Contract qty</t>
        </is>
      </c>
      <c r="E4" s="5" t="inlineStr">
        <is>
          <t>Unit rate</t>
        </is>
      </c>
      <c r="F4" s="5" t="inlineStr">
        <is>
          <t>Contract amount</t>
        </is>
      </c>
      <c r="G4" s="5" t="inlineStr">
        <is>
          <t>Previous cum. qty</t>
        </is>
      </c>
      <c r="H4" s="5" t="inlineStr">
        <is>
          <t>Current cum. qty</t>
        </is>
      </c>
      <c r="I4" s="5" t="inlineStr">
        <is>
          <t>% done</t>
        </is>
      </c>
      <c r="J4" s="5" t="inlineStr">
        <is>
          <t>This period qty</t>
        </is>
      </c>
      <c r="K4" s="5" t="inlineStr">
        <is>
          <t>Value to date</t>
        </is>
      </c>
      <c r="L4" s="5" t="inlineStr">
        <is>
          <t>Previous value</t>
        </is>
      </c>
      <c r="M4" s="5" t="inlineStr">
        <is>
          <t>This period value</t>
        </is>
      </c>
    </row>
    <row r="5">
      <c r="A5" s="6" t="inlineStr">
        <is>
          <t>1.1</t>
        </is>
      </c>
      <c r="B5" s="7" t="inlineStr">
        <is>
          <t>General excavation for foundations</t>
        </is>
      </c>
      <c r="C5" s="6" t="inlineStr">
        <is>
          <t>m³</t>
        </is>
      </c>
      <c r="D5" s="8" t="n">
        <v>450</v>
      </c>
      <c r="E5" s="9" t="n">
        <v>18</v>
      </c>
      <c r="F5" s="10">
        <f>IF(AND(ISNUMBER(D5),ISNUMBER(E5)),ROUND(D5*E5,2),0)</f>
        <v/>
      </c>
      <c r="G5" s="11" t="n">
        <v>450</v>
      </c>
      <c r="H5" s="11" t="n">
        <v>450</v>
      </c>
      <c r="I5" s="12">
        <f>IF(N(D5)&gt;0,H5/D5,0)</f>
        <v/>
      </c>
      <c r="J5" s="13">
        <f>N(H5)-N(G5)</f>
        <v/>
      </c>
      <c r="K5" s="10">
        <f>ROUND(N(H5)*N(E5),2)</f>
        <v/>
      </c>
      <c r="L5" s="10">
        <f>ROUND(N(G5)*N(E5),2)</f>
        <v/>
      </c>
      <c r="M5" s="14">
        <f>K5-L5</f>
        <v/>
      </c>
    </row>
    <row r="6">
      <c r="A6" s="6" t="inlineStr">
        <is>
          <t>1.2</t>
        </is>
      </c>
      <c r="B6" s="7" t="inlineStr">
        <is>
          <t>Compacted backfill</t>
        </is>
      </c>
      <c r="C6" s="6" t="inlineStr">
        <is>
          <t>m³</t>
        </is>
      </c>
      <c r="D6" s="8" t="n">
        <v>300</v>
      </c>
      <c r="E6" s="9" t="n">
        <v>22</v>
      </c>
      <c r="F6" s="10">
        <f>IF(AND(ISNUMBER(D6),ISNUMBER(E6)),ROUND(D6*E6,2),0)</f>
        <v/>
      </c>
      <c r="G6" s="11" t="n">
        <v>180</v>
      </c>
      <c r="H6" s="11" t="n">
        <v>255</v>
      </c>
      <c r="I6" s="12">
        <f>IF(N(D6)&gt;0,H6/D6,0)</f>
        <v/>
      </c>
      <c r="J6" s="13">
        <f>N(H6)-N(G6)</f>
        <v/>
      </c>
      <c r="K6" s="10">
        <f>ROUND(N(H6)*N(E6),2)</f>
        <v/>
      </c>
      <c r="L6" s="10">
        <f>ROUND(N(G6)*N(E6),2)</f>
        <v/>
      </c>
      <c r="M6" s="14">
        <f>K6-L6</f>
        <v/>
      </c>
    </row>
    <row r="7">
      <c r="A7" s="6" t="inlineStr">
        <is>
          <t>2.1</t>
        </is>
      </c>
      <c r="B7" s="7" t="inlineStr">
        <is>
          <t>Plain concrete</t>
        </is>
      </c>
      <c r="C7" s="6" t="inlineStr">
        <is>
          <t>m³</t>
        </is>
      </c>
      <c r="D7" s="8" t="n">
        <v>40</v>
      </c>
      <c r="E7" s="9" t="n">
        <v>380</v>
      </c>
      <c r="F7" s="10">
        <f>IF(AND(ISNUMBER(D7),ISNUMBER(E7)),ROUND(D7*E7,2),0)</f>
        <v/>
      </c>
      <c r="G7" s="11" t="n">
        <v>40</v>
      </c>
      <c r="H7" s="11" t="n">
        <v>40</v>
      </c>
      <c r="I7" s="12">
        <f>IF(N(D7)&gt;0,H7/D7,0)</f>
        <v/>
      </c>
      <c r="J7" s="13">
        <f>N(H7)-N(G7)</f>
        <v/>
      </c>
      <c r="K7" s="10">
        <f>ROUND(N(H7)*N(E7),2)</f>
        <v/>
      </c>
      <c r="L7" s="10">
        <f>ROUND(N(G7)*N(E7),2)</f>
        <v/>
      </c>
      <c r="M7" s="14">
        <f>K7-L7</f>
        <v/>
      </c>
    </row>
    <row r="8">
      <c r="A8" s="6" t="inlineStr">
        <is>
          <t>2.2</t>
        </is>
      </c>
      <c r="B8" s="7" t="inlineStr">
        <is>
          <t>Reinforced concrete</t>
        </is>
      </c>
      <c r="C8" s="6" t="inlineStr">
        <is>
          <t>m³</t>
        </is>
      </c>
      <c r="D8" s="8" t="n">
        <v>260</v>
      </c>
      <c r="E8" s="9" t="n">
        <v>520</v>
      </c>
      <c r="F8" s="10">
        <f>IF(AND(ISNUMBER(D8),ISNUMBER(E8)),ROUND(D8*E8,2),0)</f>
        <v/>
      </c>
      <c r="G8" s="11" t="n">
        <v>143</v>
      </c>
      <c r="H8" s="11" t="n">
        <v>202.8</v>
      </c>
      <c r="I8" s="12">
        <f>IF(N(D8)&gt;0,H8/D8,0)</f>
        <v/>
      </c>
      <c r="J8" s="13">
        <f>N(H8)-N(G8)</f>
        <v/>
      </c>
      <c r="K8" s="10">
        <f>ROUND(N(H8)*N(E8),2)</f>
        <v/>
      </c>
      <c r="L8" s="10">
        <f>ROUND(N(G8)*N(E8),2)</f>
        <v/>
      </c>
      <c r="M8" s="14">
        <f>K8-L8</f>
        <v/>
      </c>
    </row>
    <row r="9">
      <c r="A9" s="6" t="inlineStr">
        <is>
          <t>2.3</t>
        </is>
      </c>
      <c r="B9" s="7" t="inlineStr">
        <is>
          <t>Reinforcement steel</t>
        </is>
      </c>
      <c r="C9" s="6" t="inlineStr">
        <is>
          <t>ton</t>
        </is>
      </c>
      <c r="D9" s="8" t="n">
        <v>30</v>
      </c>
      <c r="E9" s="9" t="n">
        <v>2600</v>
      </c>
      <c r="F9" s="10">
        <f>IF(AND(ISNUMBER(D9),ISNUMBER(E9)),ROUND(D9*E9,2),0)</f>
        <v/>
      </c>
      <c r="G9" s="11" t="n">
        <v>16.5</v>
      </c>
      <c r="H9" s="11" t="n">
        <v>23.4</v>
      </c>
      <c r="I9" s="12">
        <f>IF(N(D9)&gt;0,H9/D9,0)</f>
        <v/>
      </c>
      <c r="J9" s="13">
        <f>N(H9)-N(G9)</f>
        <v/>
      </c>
      <c r="K9" s="10">
        <f>ROUND(N(H9)*N(E9),2)</f>
        <v/>
      </c>
      <c r="L9" s="10">
        <f>ROUND(N(G9)*N(E9),2)</f>
        <v/>
      </c>
      <c r="M9" s="14">
        <f>K9-L9</f>
        <v/>
      </c>
    </row>
    <row r="10">
      <c r="A10" s="6" t="inlineStr">
        <is>
          <t>2.4</t>
        </is>
      </c>
      <c r="B10" s="7" t="inlineStr">
        <is>
          <t>Formwork</t>
        </is>
      </c>
      <c r="C10" s="6" t="inlineStr">
        <is>
          <t>m²</t>
        </is>
      </c>
      <c r="D10" s="8" t="n">
        <v>1500</v>
      </c>
      <c r="E10" s="9" t="n">
        <v>48</v>
      </c>
      <c r="F10" s="10">
        <f>IF(AND(ISNUMBER(D10),ISNUMBER(E10)),ROUND(D10*E10,2),0)</f>
        <v/>
      </c>
      <c r="G10" s="11" t="n">
        <v>825</v>
      </c>
      <c r="H10" s="11" t="n">
        <v>1200</v>
      </c>
      <c r="I10" s="12">
        <f>IF(N(D10)&gt;0,H10/D10,0)</f>
        <v/>
      </c>
      <c r="J10" s="13">
        <f>N(H10)-N(G10)</f>
        <v/>
      </c>
      <c r="K10" s="10">
        <f>ROUND(N(H10)*N(E10),2)</f>
        <v/>
      </c>
      <c r="L10" s="10">
        <f>ROUND(N(G10)*N(E10),2)</f>
        <v/>
      </c>
      <c r="M10" s="14">
        <f>K10-L10</f>
        <v/>
      </c>
    </row>
    <row r="11">
      <c r="A11" s="6" t="inlineStr">
        <is>
          <t>3.1</t>
        </is>
      </c>
      <c r="B11" s="7" t="inlineStr">
        <is>
          <t>Blockwork 20 cm</t>
        </is>
      </c>
      <c r="C11" s="6" t="inlineStr">
        <is>
          <t>m²</t>
        </is>
      </c>
      <c r="D11" s="8" t="n">
        <v>1900</v>
      </c>
      <c r="E11" s="9" t="n">
        <v>62</v>
      </c>
      <c r="F11" s="10">
        <f>IF(AND(ISNUMBER(D11),ISNUMBER(E11)),ROUND(D11*E11,2),0)</f>
        <v/>
      </c>
      <c r="G11" s="11" t="n">
        <v>570</v>
      </c>
      <c r="H11" s="11" t="n">
        <v>1045</v>
      </c>
      <c r="I11" s="12">
        <f>IF(N(D11)&gt;0,H11/D11,0)</f>
        <v/>
      </c>
      <c r="J11" s="13">
        <f>N(H11)-N(G11)</f>
        <v/>
      </c>
      <c r="K11" s="10">
        <f>ROUND(N(H11)*N(E11),2)</f>
        <v/>
      </c>
      <c r="L11" s="10">
        <f>ROUND(N(G11)*N(E11),2)</f>
        <v/>
      </c>
      <c r="M11" s="14">
        <f>K11-L11</f>
        <v/>
      </c>
    </row>
    <row r="12">
      <c r="A12" s="6" t="inlineStr">
        <is>
          <t>3.2</t>
        </is>
      </c>
      <c r="B12" s="7" t="inlineStr">
        <is>
          <t>Internal and external plaster</t>
        </is>
      </c>
      <c r="C12" s="6" t="inlineStr">
        <is>
          <t>m²</t>
        </is>
      </c>
      <c r="D12" s="8" t="n">
        <v>4200</v>
      </c>
      <c r="E12" s="9" t="n">
        <v>28</v>
      </c>
      <c r="F12" s="10">
        <f>IF(AND(ISNUMBER(D12),ISNUMBER(E12)),ROUND(D12*E12,2),0)</f>
        <v/>
      </c>
      <c r="G12" s="11" t="n">
        <v>420</v>
      </c>
      <c r="H12" s="11" t="n">
        <v>1260</v>
      </c>
      <c r="I12" s="12">
        <f>IF(N(D12)&gt;0,H12/D12,0)</f>
        <v/>
      </c>
      <c r="J12" s="13">
        <f>N(H12)-N(G12)</f>
        <v/>
      </c>
      <c r="K12" s="10">
        <f>ROUND(N(H12)*N(E12),2)</f>
        <v/>
      </c>
      <c r="L12" s="10">
        <f>ROUND(N(G12)*N(E12),2)</f>
        <v/>
      </c>
      <c r="M12" s="14">
        <f>K12-L12</f>
        <v/>
      </c>
    </row>
    <row r="13">
      <c r="A13" s="6" t="inlineStr">
        <is>
          <t>3.3</t>
        </is>
      </c>
      <c r="B13" s="7" t="inlineStr">
        <is>
          <t>Floor tiles</t>
        </is>
      </c>
      <c r="C13" s="6" t="inlineStr">
        <is>
          <t>m²</t>
        </is>
      </c>
      <c r="D13" s="8" t="n">
        <v>1100</v>
      </c>
      <c r="E13" s="9" t="n">
        <v>85</v>
      </c>
      <c r="F13" s="10">
        <f>IF(AND(ISNUMBER(D13),ISNUMBER(E13)),ROUND(D13*E13,2),0)</f>
        <v/>
      </c>
      <c r="G13" s="11" t="n">
        <v>0</v>
      </c>
      <c r="H13" s="11" t="n">
        <v>110</v>
      </c>
      <c r="I13" s="12">
        <f>IF(N(D13)&gt;0,H13/D13,0)</f>
        <v/>
      </c>
      <c r="J13" s="13">
        <f>N(H13)-N(G13)</f>
        <v/>
      </c>
      <c r="K13" s="10">
        <f>ROUND(N(H13)*N(E13),2)</f>
        <v/>
      </c>
      <c r="L13" s="10">
        <f>ROUND(N(G13)*N(E13),2)</f>
        <v/>
      </c>
      <c r="M13" s="14">
        <f>K13-L13</f>
        <v/>
      </c>
    </row>
    <row r="14">
      <c r="A14" s="6" t="inlineStr">
        <is>
          <t>3.4</t>
        </is>
      </c>
      <c r="B14" s="7" t="inlineStr">
        <is>
          <t>Paint</t>
        </is>
      </c>
      <c r="C14" s="6" t="inlineStr">
        <is>
          <t>m²</t>
        </is>
      </c>
      <c r="D14" s="8" t="n">
        <v>4800</v>
      </c>
      <c r="E14" s="9" t="n">
        <v>16</v>
      </c>
      <c r="F14" s="10">
        <f>IF(AND(ISNUMBER(D14),ISNUMBER(E14)),ROUND(D14*E14,2),0)</f>
        <v/>
      </c>
      <c r="G14" s="11" t="n">
        <v>0</v>
      </c>
      <c r="H14" s="11" t="n">
        <v>0</v>
      </c>
      <c r="I14" s="12">
        <f>IF(N(D14)&gt;0,H14/D14,0)</f>
        <v/>
      </c>
      <c r="J14" s="13">
        <f>N(H14)-N(G14)</f>
        <v/>
      </c>
      <c r="K14" s="10">
        <f>ROUND(N(H14)*N(E14),2)</f>
        <v/>
      </c>
      <c r="L14" s="10">
        <f>ROUND(N(G14)*N(E14),2)</f>
        <v/>
      </c>
      <c r="M14" s="14">
        <f>K14-L14</f>
        <v/>
      </c>
    </row>
    <row r="15">
      <c r="A15" s="6" t="inlineStr">
        <is>
          <t>4.1</t>
        </is>
      </c>
      <c r="B15" s="7" t="inlineStr">
        <is>
          <t>Electrical points</t>
        </is>
      </c>
      <c r="C15" s="6" t="inlineStr">
        <is>
          <t>point</t>
        </is>
      </c>
      <c r="D15" s="8" t="n">
        <v>320</v>
      </c>
      <c r="E15" s="9" t="n">
        <v>140</v>
      </c>
      <c r="F15" s="10">
        <f>IF(AND(ISNUMBER(D15),ISNUMBER(E15)),ROUND(D15*E15,2),0)</f>
        <v/>
      </c>
      <c r="G15" s="11" t="n">
        <v>64</v>
      </c>
      <c r="H15" s="11" t="n">
        <v>112</v>
      </c>
      <c r="I15" s="12">
        <f>IF(N(D15)&gt;0,H15/D15,0)</f>
        <v/>
      </c>
      <c r="J15" s="13">
        <f>N(H15)-N(G15)</f>
        <v/>
      </c>
      <c r="K15" s="10">
        <f>ROUND(N(H15)*N(E15),2)</f>
        <v/>
      </c>
      <c r="L15" s="10">
        <f>ROUND(N(G15)*N(E15),2)</f>
        <v/>
      </c>
      <c r="M15" s="14">
        <f>K15-L15</f>
        <v/>
      </c>
    </row>
    <row r="16">
      <c r="A16" s="6" t="inlineStr">
        <is>
          <t>4.2</t>
        </is>
      </c>
      <c r="B16" s="7" t="inlineStr">
        <is>
          <t>Plumbing points</t>
        </is>
      </c>
      <c r="C16" s="6" t="inlineStr">
        <is>
          <t>point</t>
        </is>
      </c>
      <c r="D16" s="8" t="n">
        <v>120</v>
      </c>
      <c r="E16" s="9" t="n">
        <v>190</v>
      </c>
      <c r="F16" s="10">
        <f>IF(AND(ISNUMBER(D16),ISNUMBER(E16)),ROUND(D16*E16,2),0)</f>
        <v/>
      </c>
      <c r="G16" s="11" t="n">
        <v>24</v>
      </c>
      <c r="H16" s="11" t="n">
        <v>48</v>
      </c>
      <c r="I16" s="12">
        <f>IF(N(D16)&gt;0,H16/D16,0)</f>
        <v/>
      </c>
      <c r="J16" s="13">
        <f>N(H16)-N(G16)</f>
        <v/>
      </c>
      <c r="K16" s="10">
        <f>ROUND(N(H16)*N(E16),2)</f>
        <v/>
      </c>
      <c r="L16" s="10">
        <f>ROUND(N(G16)*N(E16),2)</f>
        <v/>
      </c>
      <c r="M16" s="14">
        <f>K16-L16</f>
        <v/>
      </c>
    </row>
    <row r="17">
      <c r="A17" s="6" t="inlineStr">
        <is>
          <t>4.3</t>
        </is>
      </c>
      <c r="B17" s="7" t="inlineStr">
        <is>
          <t>Aluminium windows</t>
        </is>
      </c>
      <c r="C17" s="6" t="inlineStr">
        <is>
          <t>m²</t>
        </is>
      </c>
      <c r="D17" s="8" t="n">
        <v>210</v>
      </c>
      <c r="E17" s="9" t="n">
        <v>520</v>
      </c>
      <c r="F17" s="10">
        <f>IF(AND(ISNUMBER(D17),ISNUMBER(E17)),ROUND(D17*E17,2),0)</f>
        <v/>
      </c>
      <c r="G17" s="11" t="n">
        <v>0</v>
      </c>
      <c r="H17" s="11" t="n">
        <v>52.5</v>
      </c>
      <c r="I17" s="12">
        <f>IF(N(D17)&gt;0,H17/D17,0)</f>
        <v/>
      </c>
      <c r="J17" s="13">
        <f>N(H17)-N(G17)</f>
        <v/>
      </c>
      <c r="K17" s="10">
        <f>ROUND(N(H17)*N(E17),2)</f>
        <v/>
      </c>
      <c r="L17" s="10">
        <f>ROUND(N(G17)*N(E17),2)</f>
        <v/>
      </c>
      <c r="M17" s="14">
        <f>K17-L17</f>
        <v/>
      </c>
    </row>
    <row r="18">
      <c r="A18" s="6" t="inlineStr">
        <is>
          <t>4.4</t>
        </is>
      </c>
      <c r="B18" s="7" t="inlineStr">
        <is>
          <t>Doors</t>
        </is>
      </c>
      <c r="C18" s="6" t="inlineStr">
        <is>
          <t>no.</t>
        </is>
      </c>
      <c r="D18" s="8" t="n">
        <v>36</v>
      </c>
      <c r="E18" s="9" t="n">
        <v>780</v>
      </c>
      <c r="F18" s="10">
        <f>IF(AND(ISNUMBER(D18),ISNUMBER(E18)),ROUND(D18*E18,2),0)</f>
        <v/>
      </c>
      <c r="G18" s="11" t="n">
        <v>0</v>
      </c>
      <c r="H18" s="11" t="n">
        <v>0</v>
      </c>
      <c r="I18" s="12">
        <f>IF(N(D18)&gt;0,H18/D18,0)</f>
        <v/>
      </c>
      <c r="J18" s="13">
        <f>N(H18)-N(G18)</f>
        <v/>
      </c>
      <c r="K18" s="10">
        <f>ROUND(N(H18)*N(E18),2)</f>
        <v/>
      </c>
      <c r="L18" s="10">
        <f>ROUND(N(G18)*N(E18),2)</f>
        <v/>
      </c>
      <c r="M18" s="14">
        <f>K18-L18</f>
        <v/>
      </c>
    </row>
    <row r="19">
      <c r="A19" s="6" t="n"/>
      <c r="B19" s="7" t="n"/>
      <c r="C19" s="6" t="n"/>
      <c r="D19" s="8" t="n"/>
      <c r="E19" s="9" t="n"/>
      <c r="F19" s="10">
        <f>IF(AND(ISNUMBER(D19),ISNUMBER(E19)),ROUND(D19*E19,2),0)</f>
        <v/>
      </c>
      <c r="G19" s="11" t="n"/>
      <c r="H19" s="11" t="n"/>
      <c r="I19" s="12">
        <f>IF(N(D19)&gt;0,H19/D19,0)</f>
        <v/>
      </c>
      <c r="J19" s="13">
        <f>N(H19)-N(G19)</f>
        <v/>
      </c>
      <c r="K19" s="10">
        <f>ROUND(N(H19)*N(E19),2)</f>
        <v/>
      </c>
      <c r="L19" s="10">
        <f>ROUND(N(G19)*N(E19),2)</f>
        <v/>
      </c>
      <c r="M19" s="14">
        <f>K19-L19</f>
        <v/>
      </c>
    </row>
    <row r="20">
      <c r="A20" s="6" t="n"/>
      <c r="B20" s="7" t="n"/>
      <c r="C20" s="6" t="n"/>
      <c r="D20" s="8" t="n"/>
      <c r="E20" s="9" t="n"/>
      <c r="F20" s="10">
        <f>IF(AND(ISNUMBER(D20),ISNUMBER(E20)),ROUND(D20*E20,2),0)</f>
        <v/>
      </c>
      <c r="G20" s="11" t="n"/>
      <c r="H20" s="11" t="n"/>
      <c r="I20" s="12">
        <f>IF(N(D20)&gt;0,H20/D20,0)</f>
        <v/>
      </c>
      <c r="J20" s="13">
        <f>N(H20)-N(G20)</f>
        <v/>
      </c>
      <c r="K20" s="10">
        <f>ROUND(N(H20)*N(E20),2)</f>
        <v/>
      </c>
      <c r="L20" s="10">
        <f>ROUND(N(G20)*N(E20),2)</f>
        <v/>
      </c>
      <c r="M20" s="14">
        <f>K20-L20</f>
        <v/>
      </c>
    </row>
    <row r="21">
      <c r="A21" s="6" t="n"/>
      <c r="B21" s="7" t="n"/>
      <c r="C21" s="6" t="n"/>
      <c r="D21" s="8" t="n"/>
      <c r="E21" s="9" t="n"/>
      <c r="F21" s="10">
        <f>IF(AND(ISNUMBER(D21),ISNUMBER(E21)),ROUND(D21*E21,2),0)</f>
        <v/>
      </c>
      <c r="G21" s="11" t="n"/>
      <c r="H21" s="11" t="n"/>
      <c r="I21" s="12">
        <f>IF(N(D21)&gt;0,H21/D21,0)</f>
        <v/>
      </c>
      <c r="J21" s="13">
        <f>N(H21)-N(G21)</f>
        <v/>
      </c>
      <c r="K21" s="10">
        <f>ROUND(N(H21)*N(E21),2)</f>
        <v/>
      </c>
      <c r="L21" s="10">
        <f>ROUND(N(G21)*N(E21),2)</f>
        <v/>
      </c>
      <c r="M21" s="14">
        <f>K21-L21</f>
        <v/>
      </c>
    </row>
    <row r="22">
      <c r="A22" s="6" t="n"/>
      <c r="B22" s="7" t="n"/>
      <c r="C22" s="6" t="n"/>
      <c r="D22" s="8" t="n"/>
      <c r="E22" s="9" t="n"/>
      <c r="F22" s="10">
        <f>IF(AND(ISNUMBER(D22),ISNUMBER(E22)),ROUND(D22*E22,2),0)</f>
        <v/>
      </c>
      <c r="G22" s="11" t="n"/>
      <c r="H22" s="11" t="n"/>
      <c r="I22" s="12">
        <f>IF(N(D22)&gt;0,H22/D22,0)</f>
        <v/>
      </c>
      <c r="J22" s="13">
        <f>N(H22)-N(G22)</f>
        <v/>
      </c>
      <c r="K22" s="10">
        <f>ROUND(N(H22)*N(E22),2)</f>
        <v/>
      </c>
      <c r="L22" s="10">
        <f>ROUND(N(G22)*N(E22),2)</f>
        <v/>
      </c>
      <c r="M22" s="14">
        <f>K22-L22</f>
        <v/>
      </c>
    </row>
    <row r="23">
      <c r="A23" s="6" t="n"/>
      <c r="B23" s="7" t="n"/>
      <c r="C23" s="6" t="n"/>
      <c r="D23" s="8" t="n"/>
      <c r="E23" s="9" t="n"/>
      <c r="F23" s="10">
        <f>IF(AND(ISNUMBER(D23),ISNUMBER(E23)),ROUND(D23*E23,2),0)</f>
        <v/>
      </c>
      <c r="G23" s="11" t="n"/>
      <c r="H23" s="11" t="n"/>
      <c r="I23" s="12">
        <f>IF(N(D23)&gt;0,H23/D23,0)</f>
        <v/>
      </c>
      <c r="J23" s="13">
        <f>N(H23)-N(G23)</f>
        <v/>
      </c>
      <c r="K23" s="10">
        <f>ROUND(N(H23)*N(E23),2)</f>
        <v/>
      </c>
      <c r="L23" s="10">
        <f>ROUND(N(G23)*N(E23),2)</f>
        <v/>
      </c>
      <c r="M23" s="14">
        <f>K23-L23</f>
        <v/>
      </c>
    </row>
    <row r="24">
      <c r="A24" s="6" t="n"/>
      <c r="B24" s="7" t="n"/>
      <c r="C24" s="6" t="n"/>
      <c r="D24" s="8" t="n"/>
      <c r="E24" s="9" t="n"/>
      <c r="F24" s="10">
        <f>IF(AND(ISNUMBER(D24),ISNUMBER(E24)),ROUND(D24*E24,2),0)</f>
        <v/>
      </c>
      <c r="G24" s="11" t="n"/>
      <c r="H24" s="11" t="n"/>
      <c r="I24" s="12">
        <f>IF(N(D24)&gt;0,H24/D24,0)</f>
        <v/>
      </c>
      <c r="J24" s="13">
        <f>N(H24)-N(G24)</f>
        <v/>
      </c>
      <c r="K24" s="10">
        <f>ROUND(N(H24)*N(E24),2)</f>
        <v/>
      </c>
      <c r="L24" s="10">
        <f>ROUND(N(G24)*N(E24),2)</f>
        <v/>
      </c>
      <c r="M24" s="14">
        <f>K24-L24</f>
        <v/>
      </c>
    </row>
    <row r="25">
      <c r="A25" s="6" t="n"/>
      <c r="B25" s="7" t="n"/>
      <c r="C25" s="6" t="n"/>
      <c r="D25" s="8" t="n"/>
      <c r="E25" s="9" t="n"/>
      <c r="F25" s="10">
        <f>IF(AND(ISNUMBER(D25),ISNUMBER(E25)),ROUND(D25*E25,2),0)</f>
        <v/>
      </c>
      <c r="G25" s="11" t="n"/>
      <c r="H25" s="11" t="n"/>
      <c r="I25" s="12">
        <f>IF(N(D25)&gt;0,H25/D25,0)</f>
        <v/>
      </c>
      <c r="J25" s="13">
        <f>N(H25)-N(G25)</f>
        <v/>
      </c>
      <c r="K25" s="10">
        <f>ROUND(N(H25)*N(E25),2)</f>
        <v/>
      </c>
      <c r="L25" s="10">
        <f>ROUND(N(G25)*N(E25),2)</f>
        <v/>
      </c>
      <c r="M25" s="14">
        <f>K25-L25</f>
        <v/>
      </c>
    </row>
    <row r="26">
      <c r="A26" s="6" t="n"/>
      <c r="B26" s="7" t="n"/>
      <c r="C26" s="6" t="n"/>
      <c r="D26" s="8" t="n"/>
      <c r="E26" s="9" t="n"/>
      <c r="F26" s="10">
        <f>IF(AND(ISNUMBER(D26),ISNUMBER(E26)),ROUND(D26*E26,2),0)</f>
        <v/>
      </c>
      <c r="G26" s="11" t="n"/>
      <c r="H26" s="11" t="n"/>
      <c r="I26" s="12">
        <f>IF(N(D26)&gt;0,H26/D26,0)</f>
        <v/>
      </c>
      <c r="J26" s="13">
        <f>N(H26)-N(G26)</f>
        <v/>
      </c>
      <c r="K26" s="10">
        <f>ROUND(N(H26)*N(E26),2)</f>
        <v/>
      </c>
      <c r="L26" s="10">
        <f>ROUND(N(G26)*N(E26),2)</f>
        <v/>
      </c>
      <c r="M26" s="14">
        <f>K26-L26</f>
        <v/>
      </c>
    </row>
    <row r="27">
      <c r="A27" s="6" t="n"/>
      <c r="B27" s="7" t="n"/>
      <c r="C27" s="6" t="n"/>
      <c r="D27" s="8" t="n"/>
      <c r="E27" s="9" t="n"/>
      <c r="F27" s="10">
        <f>IF(AND(ISNUMBER(D27),ISNUMBER(E27)),ROUND(D27*E27,2),0)</f>
        <v/>
      </c>
      <c r="G27" s="11" t="n"/>
      <c r="H27" s="11" t="n"/>
      <c r="I27" s="12">
        <f>IF(N(D27)&gt;0,H27/D27,0)</f>
        <v/>
      </c>
      <c r="J27" s="13">
        <f>N(H27)-N(G27)</f>
        <v/>
      </c>
      <c r="K27" s="10">
        <f>ROUND(N(H27)*N(E27),2)</f>
        <v/>
      </c>
      <c r="L27" s="10">
        <f>ROUND(N(G27)*N(E27),2)</f>
        <v/>
      </c>
      <c r="M27" s="14">
        <f>K27-L27</f>
        <v/>
      </c>
    </row>
    <row r="28">
      <c r="A28" s="6" t="n"/>
      <c r="B28" s="7" t="n"/>
      <c r="C28" s="6" t="n"/>
      <c r="D28" s="8" t="n"/>
      <c r="E28" s="9" t="n"/>
      <c r="F28" s="10">
        <f>IF(AND(ISNUMBER(D28),ISNUMBER(E28)),ROUND(D28*E28,2),0)</f>
        <v/>
      </c>
      <c r="G28" s="11" t="n"/>
      <c r="H28" s="11" t="n"/>
      <c r="I28" s="12">
        <f>IF(N(D28)&gt;0,H28/D28,0)</f>
        <v/>
      </c>
      <c r="J28" s="13">
        <f>N(H28)-N(G28)</f>
        <v/>
      </c>
      <c r="K28" s="10">
        <f>ROUND(N(H28)*N(E28),2)</f>
        <v/>
      </c>
      <c r="L28" s="10">
        <f>ROUND(N(G28)*N(E28),2)</f>
        <v/>
      </c>
      <c r="M28" s="14">
        <f>K28-L28</f>
        <v/>
      </c>
    </row>
    <row r="29">
      <c r="A29" s="6" t="n"/>
      <c r="B29" s="7" t="n"/>
      <c r="C29" s="6" t="n"/>
      <c r="D29" s="8" t="n"/>
      <c r="E29" s="9" t="n"/>
      <c r="F29" s="10">
        <f>IF(AND(ISNUMBER(D29),ISNUMBER(E29)),ROUND(D29*E29,2),0)</f>
        <v/>
      </c>
      <c r="G29" s="11" t="n"/>
      <c r="H29" s="11" t="n"/>
      <c r="I29" s="12">
        <f>IF(N(D29)&gt;0,H29/D29,0)</f>
        <v/>
      </c>
      <c r="J29" s="13">
        <f>N(H29)-N(G29)</f>
        <v/>
      </c>
      <c r="K29" s="10">
        <f>ROUND(N(H29)*N(E29),2)</f>
        <v/>
      </c>
      <c r="L29" s="10">
        <f>ROUND(N(G29)*N(E29),2)</f>
        <v/>
      </c>
      <c r="M29" s="14">
        <f>K29-L29</f>
        <v/>
      </c>
    </row>
    <row r="30">
      <c r="A30" s="6" t="n"/>
      <c r="B30" s="7" t="n"/>
      <c r="C30" s="6" t="n"/>
      <c r="D30" s="8" t="n"/>
      <c r="E30" s="9" t="n"/>
      <c r="F30" s="10">
        <f>IF(AND(ISNUMBER(D30),ISNUMBER(E30)),ROUND(D30*E30,2),0)</f>
        <v/>
      </c>
      <c r="G30" s="11" t="n"/>
      <c r="H30" s="11" t="n"/>
      <c r="I30" s="12">
        <f>IF(N(D30)&gt;0,H30/D30,0)</f>
        <v/>
      </c>
      <c r="J30" s="13">
        <f>N(H30)-N(G30)</f>
        <v/>
      </c>
      <c r="K30" s="10">
        <f>ROUND(N(H30)*N(E30),2)</f>
        <v/>
      </c>
      <c r="L30" s="10">
        <f>ROUND(N(G30)*N(E30),2)</f>
        <v/>
      </c>
      <c r="M30" s="14">
        <f>K30-L30</f>
        <v/>
      </c>
    </row>
    <row r="31">
      <c r="A31" s="6" t="n"/>
      <c r="B31" s="7" t="n"/>
      <c r="C31" s="6" t="n"/>
      <c r="D31" s="8" t="n"/>
      <c r="E31" s="9" t="n"/>
      <c r="F31" s="10">
        <f>IF(AND(ISNUMBER(D31),ISNUMBER(E31)),ROUND(D31*E31,2),0)</f>
        <v/>
      </c>
      <c r="G31" s="11" t="n"/>
      <c r="H31" s="11" t="n"/>
      <c r="I31" s="12">
        <f>IF(N(D31)&gt;0,H31/D31,0)</f>
        <v/>
      </c>
      <c r="J31" s="13">
        <f>N(H31)-N(G31)</f>
        <v/>
      </c>
      <c r="K31" s="10">
        <f>ROUND(N(H31)*N(E31),2)</f>
        <v/>
      </c>
      <c r="L31" s="10">
        <f>ROUND(N(G31)*N(E31),2)</f>
        <v/>
      </c>
      <c r="M31" s="14">
        <f>K31-L31</f>
        <v/>
      </c>
    </row>
    <row r="32">
      <c r="A32" s="6" t="n"/>
      <c r="B32" s="7" t="n"/>
      <c r="C32" s="6" t="n"/>
      <c r="D32" s="8" t="n"/>
      <c r="E32" s="9" t="n"/>
      <c r="F32" s="10">
        <f>IF(AND(ISNUMBER(D32),ISNUMBER(E32)),ROUND(D32*E32,2),0)</f>
        <v/>
      </c>
      <c r="G32" s="11" t="n"/>
      <c r="H32" s="11" t="n"/>
      <c r="I32" s="12">
        <f>IF(N(D32)&gt;0,H32/D32,0)</f>
        <v/>
      </c>
      <c r="J32" s="13">
        <f>N(H32)-N(G32)</f>
        <v/>
      </c>
      <c r="K32" s="10">
        <f>ROUND(N(H32)*N(E32),2)</f>
        <v/>
      </c>
      <c r="L32" s="10">
        <f>ROUND(N(G32)*N(E32),2)</f>
        <v/>
      </c>
      <c r="M32" s="14">
        <f>K32-L32</f>
        <v/>
      </c>
    </row>
    <row r="33">
      <c r="A33" s="6" t="n"/>
      <c r="B33" s="7" t="n"/>
      <c r="C33" s="6" t="n"/>
      <c r="D33" s="8" t="n"/>
      <c r="E33" s="9" t="n"/>
      <c r="F33" s="10">
        <f>IF(AND(ISNUMBER(D33),ISNUMBER(E33)),ROUND(D33*E33,2),0)</f>
        <v/>
      </c>
      <c r="G33" s="11" t="n"/>
      <c r="H33" s="11" t="n"/>
      <c r="I33" s="12">
        <f>IF(N(D33)&gt;0,H33/D33,0)</f>
        <v/>
      </c>
      <c r="J33" s="13">
        <f>N(H33)-N(G33)</f>
        <v/>
      </c>
      <c r="K33" s="10">
        <f>ROUND(N(H33)*N(E33),2)</f>
        <v/>
      </c>
      <c r="L33" s="10">
        <f>ROUND(N(G33)*N(E33),2)</f>
        <v/>
      </c>
      <c r="M33" s="14">
        <f>K33-L33</f>
        <v/>
      </c>
    </row>
    <row r="34">
      <c r="A34" s="6" t="n"/>
      <c r="B34" s="7" t="n"/>
      <c r="C34" s="6" t="n"/>
      <c r="D34" s="8" t="n"/>
      <c r="E34" s="9" t="n"/>
      <c r="F34" s="10">
        <f>IF(AND(ISNUMBER(D34),ISNUMBER(E34)),ROUND(D34*E34,2),0)</f>
        <v/>
      </c>
      <c r="G34" s="11" t="n"/>
      <c r="H34" s="11" t="n"/>
      <c r="I34" s="12">
        <f>IF(N(D34)&gt;0,H34/D34,0)</f>
        <v/>
      </c>
      <c r="J34" s="13">
        <f>N(H34)-N(G34)</f>
        <v/>
      </c>
      <c r="K34" s="10">
        <f>ROUND(N(H34)*N(E34),2)</f>
        <v/>
      </c>
      <c r="L34" s="10">
        <f>ROUND(N(G34)*N(E34),2)</f>
        <v/>
      </c>
      <c r="M34" s="14">
        <f>K34-L34</f>
        <v/>
      </c>
    </row>
    <row r="35">
      <c r="A35" s="15" t="inlineStr"/>
      <c r="B35" s="16" t="inlineStr">
        <is>
          <t>Total</t>
        </is>
      </c>
      <c r="C35" s="17" t="inlineStr"/>
      <c r="D35" s="17" t="inlineStr"/>
      <c r="E35" s="17" t="inlineStr"/>
      <c r="F35" s="18">
        <f>SUM(F5:F34)</f>
        <v/>
      </c>
      <c r="G35" s="17" t="inlineStr"/>
      <c r="H35" s="17" t="inlineStr"/>
      <c r="I35" s="17" t="inlineStr"/>
      <c r="J35" s="17" t="inlineStr"/>
      <c r="K35" s="18">
        <f>SUM(K5:K34)</f>
        <v/>
      </c>
      <c r="L35" s="18">
        <f>SUM(L5:L34)</f>
        <v/>
      </c>
      <c r="M35" s="18">
        <f>SUM(M5:M34)</f>
        <v/>
      </c>
    </row>
    <row r="36"/>
    <row r="37" ht="28" customHeight="1">
      <c r="A37" s="19" t="inlineStr">
        <is>
          <t>Yellow: current quantity exceeds the contract quantity (over-measure, needs a variation). Red: current quantity is lower than the previous one.</t>
        </is>
      </c>
    </row>
  </sheetData>
  <sheetProtection selectLockedCells="0" selectUnlockedCells="0" sheet="1" objects="0" insertRows="1" insertHyperlinks="1" autoFilter="0" scenarios="0" formatColumns="0" deleteColumns="1" insertColumns="1" pivotTables="1" deleteRows="1" formatCells="0" formatRows="0" sort="0"/>
  <mergeCells count="3">
    <mergeCell ref="A2:M2"/>
    <mergeCell ref="A1:M1"/>
    <mergeCell ref="A37:M37"/>
  </mergeCells>
  <conditionalFormatting sqref="A5:M34">
    <cfRule type="expression" priority="1" dxfId="0">
      <formula>AND(N($H5)&gt;N($D5),N($D5)&gt;0)</formula>
    </cfRule>
    <cfRule type="expression" priority="2" dxfId="1">
      <formula>N($H5)&lt;N($G5)</formula>
    </cfRule>
  </conditionalFormatting>
  <dataValidations count="2">
    <dataValidation sqref="D5:E34" showDropDown="0" showInputMessage="0" showErrorMessage="1" allowBlank="1" errorTitle="Sheetaky" error="Enter a number between 0 and 1000000000000.0" type="decimal" operator="between">
      <formula1>0</formula1>
      <formula2>1000000000000.0</formula2>
    </dataValidation>
    <dataValidation sqref="G5:H34" showDropDown="0" showInputMessage="0" showErrorMessage="1" allowBlank="1" errorTitle="Sheetaky" error="Enter a number between 0 and 1000000000000.0" type="decimal" operator="between">
      <formula1>0</formula1>
      <formula2>1000000000000.0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17603A"/>
    <outlinePr summaryBelow="1" summaryRight="1"/>
    <pageSetUpPr fitToPage="1"/>
  </sheetPr>
  <dimension ref="A1:D41"/>
  <sheetViews>
    <sheetView showGridLines="0" rightToLeft="0" zoomScale="100" workbookViewId="0">
      <selection activeCell="A1" sqref="A1"/>
    </sheetView>
  </sheetViews>
  <sheetFormatPr baseColWidth="8" defaultRowHeight="15"/>
  <cols>
    <col width="46" customWidth="1" min="1" max="1"/>
    <col width="18" customWidth="1" min="2" max="2"/>
    <col width="4" customWidth="1" min="3" max="3"/>
    <col width="40" customWidth="1" min="4" max="4"/>
  </cols>
  <sheetData>
    <row r="1" ht="36" customHeight="1">
      <c r="A1" s="1" t="inlineStr">
        <is>
          <t>Payment certificate</t>
        </is>
      </c>
      <c r="B1" s="2" t="n"/>
      <c r="C1" s="2" t="n"/>
      <c r="D1" s="2" t="n"/>
    </row>
    <row r="2" ht="18" customHeight="1">
      <c r="A2" s="3" t="inlineStr">
        <is>
          <t>BOQ Progress Payment Certificate with Deductions</t>
        </is>
      </c>
      <c r="B2" s="4" t="n"/>
      <c r="C2" s="4" t="n"/>
      <c r="D2" s="4" t="n"/>
    </row>
    <row r="3"/>
    <row r="4" ht="22" customHeight="1">
      <c r="A4" s="20" t="inlineStr">
        <is>
          <t>Contract data</t>
        </is>
      </c>
      <c r="B4" s="21" t="n"/>
    </row>
    <row r="5">
      <c r="A5" s="22" t="inlineStr">
        <is>
          <t>Certificate no.</t>
        </is>
      </c>
      <c r="B5" s="23" t="n">
        <v>4</v>
      </c>
    </row>
    <row r="6">
      <c r="A6" s="22" t="inlineStr">
        <is>
          <t>Contract start date</t>
        </is>
      </c>
      <c r="B6" s="24" t="n">
        <v>46032</v>
      </c>
    </row>
    <row r="7">
      <c r="A7" s="22" t="inlineStr">
        <is>
          <t>Contract duration (days)</t>
        </is>
      </c>
      <c r="B7" s="23" t="n">
        <v>365</v>
      </c>
    </row>
    <row r="8">
      <c r="A8" s="22" t="inlineStr">
        <is>
          <t>Valuation date</t>
        </is>
      </c>
      <c r="B8" s="24" t="n">
        <v>46265</v>
      </c>
    </row>
    <row r="9"/>
    <row r="10" ht="22" customHeight="1">
      <c r="A10" s="20" t="inlineStr">
        <is>
          <t>Contract value and work</t>
        </is>
      </c>
      <c r="B10" s="21" t="n"/>
    </row>
    <row r="11">
      <c r="A11" s="22" t="inlineStr">
        <is>
          <t>Original contract value</t>
        </is>
      </c>
      <c r="B11" s="10">
        <f>'BOQ'!$F$35</f>
        <v/>
      </c>
    </row>
    <row r="12">
      <c r="A12" s="22" t="inlineStr">
        <is>
          <t>Approved variations (net)</t>
        </is>
      </c>
      <c r="B12" s="9" t="n">
        <v>15000</v>
      </c>
    </row>
    <row r="13">
      <c r="A13" s="22" t="inlineStr">
        <is>
          <t>Revised contract value</t>
        </is>
      </c>
      <c r="B13" s="14">
        <f>$B$11+$B$12</f>
        <v/>
      </c>
    </row>
    <row r="14">
      <c r="A14" s="22" t="inlineStr">
        <is>
          <t>Work executed to date (from BOQ)</t>
        </is>
      </c>
      <c r="B14" s="10">
        <f>'BOQ'!$K$35</f>
        <v/>
      </c>
    </row>
    <row r="15">
      <c r="A15" s="22" t="inlineStr">
        <is>
          <t>Variation work executed to date</t>
        </is>
      </c>
      <c r="B15" s="9" t="n">
        <v>6000</v>
      </c>
    </row>
    <row r="16">
      <c r="A16" s="22" t="inlineStr">
        <is>
          <t>Approved materials on site (value)</t>
        </is>
      </c>
      <c r="B16" s="9" t="n">
        <v>40000</v>
      </c>
    </row>
    <row r="17">
      <c r="A17" s="22" t="inlineStr">
        <is>
          <t>Allowed percentage of materials</t>
        </is>
      </c>
      <c r="B17" s="25" t="n">
        <v>0.8</v>
      </c>
    </row>
    <row r="18">
      <c r="A18" s="22" t="inlineStr">
        <is>
          <t>Gross value to date</t>
        </is>
      </c>
      <c r="B18" s="18">
        <f>$B$14+$B$15+$B$16*$B$17</f>
        <v/>
      </c>
    </row>
    <row r="19"/>
    <row r="20" ht="22" customHeight="1">
      <c r="A20" s="20" t="inlineStr">
        <is>
          <t>Deductions</t>
        </is>
      </c>
      <c r="B20" s="21" t="n"/>
    </row>
    <row r="21">
      <c r="A21" s="22" t="inlineStr">
        <is>
          <t>Retention rate %</t>
        </is>
      </c>
      <c r="B21" s="26" t="n">
        <v>0.1</v>
      </c>
    </row>
    <row r="22">
      <c r="A22" s="22" t="inlineStr">
        <is>
          <t>Retention cap % of revised contract</t>
        </is>
      </c>
      <c r="B22" s="26" t="n">
        <v>0.05</v>
      </c>
    </row>
    <row r="23">
      <c r="A23" s="22" t="inlineStr">
        <is>
          <t>Retention to date</t>
        </is>
      </c>
      <c r="B23" s="10">
        <f>ROUND(MIN($B$18*$B$21,$B$13*$B$22),2)</f>
        <v/>
      </c>
    </row>
    <row r="24">
      <c r="A24" s="22" t="inlineStr">
        <is>
          <t>Advance payment paid</t>
        </is>
      </c>
      <c r="B24" s="9" t="n">
        <v>150000</v>
      </c>
    </row>
    <row r="25">
      <c r="A25" s="22" t="inlineStr">
        <is>
          <t>Advance recovered to date (pro rata to progress)</t>
        </is>
      </c>
      <c r="B25" s="10">
        <f>ROUND(MIN($B$24,$B$24*MIN(1,($B$14+$B$15)/$B$13)),2)</f>
        <v/>
      </c>
    </row>
    <row r="26">
      <c r="A26" s="22" t="inlineStr">
        <is>
          <t>Liquidated damages to date</t>
        </is>
      </c>
      <c r="B26" s="9" t="n">
        <v>0</v>
      </c>
    </row>
    <row r="27">
      <c r="A27" s="22" t="inlineStr">
        <is>
          <t>Other deductions</t>
        </is>
      </c>
      <c r="B27" s="9" t="n">
        <v>0</v>
      </c>
    </row>
    <row r="28"/>
    <row r="29" ht="22" customHeight="1">
      <c r="A29" s="20" t="inlineStr">
        <is>
          <t>Net amount due</t>
        </is>
      </c>
      <c r="B29" s="21" t="n"/>
    </row>
    <row r="30">
      <c r="A30" s="22" t="inlineStr">
        <is>
          <t>Net certified to date</t>
        </is>
      </c>
      <c r="B30" s="14">
        <f>$B$18-$B$23-$B$25-$B$26-$B$27</f>
        <v/>
      </c>
    </row>
    <row r="31">
      <c r="A31" s="22" t="inlineStr">
        <is>
          <t>Previously certified</t>
        </is>
      </c>
      <c r="B31" s="9" t="n">
        <v>205000</v>
      </c>
    </row>
    <row r="32">
      <c r="A32" s="22" t="inlineStr">
        <is>
          <t>Net of this certificate before VAT</t>
        </is>
      </c>
      <c r="B32" s="18">
        <f>$B$30-$B$31</f>
        <v/>
      </c>
    </row>
    <row r="33">
      <c r="A33" s="22" t="inlineStr">
        <is>
          <t>VAT rate</t>
        </is>
      </c>
      <c r="B33" s="26" t="n">
        <v>0.15</v>
      </c>
    </row>
    <row r="34">
      <c r="A34" s="22" t="inlineStr">
        <is>
          <t>VAT amount</t>
        </is>
      </c>
      <c r="B34" s="10">
        <f>ROUND(MAX($B$32,0)*$B$33,2)</f>
        <v/>
      </c>
    </row>
    <row r="35">
      <c r="A35" s="22" t="inlineStr">
        <is>
          <t>Amount payable incl. VAT</t>
        </is>
      </c>
      <c r="B35" s="18">
        <f>IF($B$32&gt;0,$B$32+$B$34,$B$32)</f>
        <v/>
      </c>
    </row>
    <row r="36"/>
    <row r="37" ht="22" customHeight="1">
      <c r="A37" s="20" t="inlineStr">
        <is>
          <t>Indicators</t>
        </is>
      </c>
      <c r="B37" s="21" t="n"/>
    </row>
    <row r="38">
      <c r="A38" s="22" t="inlineStr">
        <is>
          <t>Financial progress</t>
        </is>
      </c>
      <c r="B38" s="27">
        <f>IF($B$13&gt;0,($B$14+$B$15)/$B$13,0)</f>
        <v/>
      </c>
    </row>
    <row r="39">
      <c r="A39" s="22" t="inlineStr">
        <is>
          <t>Time elapsed</t>
        </is>
      </c>
      <c r="B39" s="27">
        <f>IF(AND(ISNUMBER($B$6),ISNUMBER($B$8),$B$7&gt;0),MIN(MAX(($B$8-$B$6)/$B$7,0),1),0)</f>
        <v/>
      </c>
    </row>
    <row r="40">
      <c r="A40" s="22" t="inlineStr">
        <is>
          <t>Status</t>
        </is>
      </c>
      <c r="B40" s="10">
        <f>IF($B$38&gt;=$B$39-0.02,"Progress keeps pace ✓","Behind time ⚠")</f>
        <v/>
      </c>
    </row>
    <row r="41">
      <c r="A41" s="22" t="inlineStr">
        <is>
          <t>Items above contract quantity</t>
        </is>
      </c>
      <c r="B41" s="28">
        <f>SUMPRODUCT(--('BOQ'!$H$5:$H$34&gt;'BOQ'!$D$5:$D$34),--('BOQ'!$D$5:$D$34&gt;0))</f>
        <v/>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1:D1"/>
    <mergeCell ref="A20:B20"/>
    <mergeCell ref="A29:B29"/>
    <mergeCell ref="A10:B10"/>
    <mergeCell ref="A37:B37"/>
    <mergeCell ref="A2:D2"/>
  </mergeCells>
  <dataValidations count="11">
    <dataValidation sqref="B6" showDropDown="0" showInputMessage="0" showErrorMessage="1" allowBlank="1" errorTitle="Sheetaky" error="Enter a valid date" type="date" operator="greaterThan">
      <formula1>1</formula1>
    </dataValidation>
    <dataValidation sqref="B8" showDropDown="0" showInputMessage="0" showErrorMessage="1" allowBlank="1" errorTitle="Sheetaky" error="Enter a valid date" type="date" operator="greaterThan">
      <formula1>1</formula1>
    </dataValidation>
    <dataValidation sqref="B7" showDropDown="0" showInputMessage="0" showErrorMessage="1" allowBlank="1" errorTitle="Sheetaky" error="Enter a number between 1 and 10000" type="whole" operator="between">
      <formula1>1</formula1>
      <formula2>10000</formula2>
    </dataValidation>
    <dataValidation sqref="B17" showDropDown="0" showInputMessage="0" showErrorMessage="1" allowBlank="1" errorTitle="Sheetaky" error="Enter a number between 0 and 1" type="decimal" operator="between">
      <formula1>0</formula1>
      <formula2>1</formula2>
    </dataValidation>
    <dataValidation sqref="B21:B22" showDropDown="0" showInputMessage="0" showErrorMessage="1" allowBlank="1" errorTitle="Sheetaky" error="Enter a number between 0 and 1" type="decimal" operator="between">
      <formula1>0</formula1>
      <formula2>1</formula2>
    </dataValidation>
    <dataValidation sqref="B24" showDropDown="0" showInputMessage="0" showErrorMessage="1" allowBlank="1" errorTitle="Sheetaky" error="Enter a number between 0 and 1000000000000.0" type="decimal" operator="between">
      <formula1>0</formula1>
      <formula2>1000000000000.0</formula2>
    </dataValidation>
    <dataValidation sqref="B26:B27" showDropDown="0" showInputMessage="0" showErrorMessage="1" allowBlank="1" errorTitle="Sheetaky" error="Enter a number between 0 and 1000000000000.0" type="decimal" operator="between">
      <formula1>0</formula1>
      <formula2>1000000000000.0</formula2>
    </dataValidation>
    <dataValidation sqref="B12" showDropDown="0" showInputMessage="0" showErrorMessage="1" allowBlank="1" errorTitle="Sheetaky" error="Enter a number between -1000000000000.0 and 1000000000000.0" type="decimal" operator="between">
      <formula1>-1000000000000.0</formula1>
      <formula2>1000000000000.0</formula2>
    </dataValidation>
    <dataValidation sqref="B15:B16" showDropDown="0" showInputMessage="0" showErrorMessage="1" allowBlank="1" errorTitle="Sheetaky" error="Enter a number between 0 and 1000000000000.0" type="decimal" operator="between">
      <formula1>0</formula1>
      <formula2>1000000000000.0</formula2>
    </dataValidation>
    <dataValidation sqref="B31" showDropDown="0" showInputMessage="0" showErrorMessage="1" allowBlank="1" errorTitle="Sheetaky" error="Enter a number between -1000000000000.0 and 1000000000000.0" type="decimal" operator="between">
      <formula1>-1000000000000.0</formula1>
      <formula2>1000000000000.0</formula2>
    </dataValidation>
    <dataValidation sqref="B33" showDropDown="0" showInputMessage="0" showErrorMessage="1" allowBlank="1" errorTitle="Sheetaky" error="Enter a number between 0 and 1" type="decimal" operator="between">
      <formula1>0</formula1>
      <formula2>1</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E8A317"/>
    <outlinePr summaryBelow="1" summaryRight="1"/>
    <pageSetUpPr fitToPage="1"/>
  </sheetPr>
  <dimension ref="A1:B24"/>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BOQ Progress Payment Certificate with Deductions</t>
        </is>
      </c>
      <c r="B1" s="2" t="n"/>
    </row>
    <row r="2" ht="18" customHeight="1">
      <c r="A2" s="3" t="inlineStr">
        <is>
          <t>Sheetaky.com · Ready Excel sheets in Arabic and English</t>
        </is>
      </c>
      <c r="B2" s="4" t="n"/>
    </row>
    <row r="3"/>
    <row r="4" ht="22" customHeight="1">
      <c r="A4" s="20" t="inlineStr">
        <is>
          <t>What is this sheet?</t>
        </is>
      </c>
      <c r="B4" s="21" t="n"/>
    </row>
    <row r="5" ht="60" customHeight="1">
      <c r="A5" s="29" t="inlineStr">
        <is>
          <t>The sheet prepares a main-contractor payment certificate from a bill of quantities: you enter contract quantities and rates and the cumulative executed quantities, and it works out work to date and for the period, then applies variations, materials on site, retention and its cap, advance recovery and damages, and gives the net certificate, VAT and amount payable.</t>
        </is>
      </c>
    </row>
    <row r="6"/>
    <row r="7" ht="22" customHeight="1">
      <c r="A7" s="20" t="inlineStr">
        <is>
          <t>Steps</t>
        </is>
      </c>
      <c r="B7" s="21" t="n"/>
    </row>
    <row r="8" ht="30" customHeight="1">
      <c r="A8" s="30" t="n">
        <v>1</v>
      </c>
      <c r="B8" s="29" t="inlineStr">
        <is>
          <t>In the "BOQ" sheet enter the contract items (description, unit, quantity, rate) and the previous and current cumulative quantities for each.</t>
        </is>
      </c>
    </row>
    <row r="9" ht="30" customHeight="1">
      <c r="A9" s="30" t="n">
        <v>2</v>
      </c>
      <c r="B9" s="29" t="inlineStr">
        <is>
          <t>In the "Certificate" sheet enter variations, materials on site, retention rate and cap, advance payment and damages.</t>
        </is>
      </c>
    </row>
    <row r="10" ht="30" customHeight="1">
      <c r="A10" s="30" t="n">
        <v>3</v>
      </c>
      <c r="B10" s="29" t="inlineStr">
        <is>
          <t>Enter the total certified previously to get the net of this certificate and the amount payable.</t>
        </is>
      </c>
    </row>
    <row r="11" ht="30" customHeight="1">
      <c r="A11" s="30" t="n">
        <v>4</v>
      </c>
      <c r="B11" s="29" t="inlineStr">
        <is>
          <t>Check the colours: yellow for a quantity above the contract, red for one below the previous quantity.</t>
        </is>
      </c>
    </row>
    <row r="12"/>
    <row r="13" ht="22" customHeight="1">
      <c r="A13" s="20" t="inlineStr">
        <is>
          <t>Color legend</t>
        </is>
      </c>
      <c r="B13" s="21" t="n"/>
    </row>
    <row r="14">
      <c r="A14" s="7" t="inlineStr"/>
      <c r="B14" s="29" t="inlineStr">
        <is>
          <t>Input cell: type or choose your value here (blue text on yellow).</t>
        </is>
      </c>
    </row>
    <row r="15">
      <c r="A15" s="31" t="inlineStr"/>
      <c r="B15" s="29" t="inlineStr">
        <is>
          <t>Calculated cell: automatic formula, protected from accidental edits.</t>
        </is>
      </c>
    </row>
    <row r="16">
      <c r="A16" s="32" t="inlineStr"/>
      <c r="B16" s="29" t="inlineStr">
        <is>
          <t>Table and section headers.</t>
        </is>
      </c>
    </row>
    <row r="17"/>
    <row r="18" ht="22" customHeight="1">
      <c r="A18" s="20" t="inlineStr">
        <is>
          <t>Important notes</t>
        </is>
      </c>
      <c r="B18" s="21" t="n"/>
    </row>
    <row r="19" ht="30" customHeight="1">
      <c r="A19" s="33" t="inlineStr">
        <is>
          <t>•</t>
        </is>
      </c>
      <c r="B19" s="34" t="inlineStr">
        <is>
          <t>The calculation is cumulative: deductions are worked on the total to date and the previously certified amount is then subtracted, so retention is not deducted twice.</t>
        </is>
      </c>
    </row>
    <row r="20" ht="30" customHeight="1">
      <c r="A20" s="33" t="inlineStr">
        <is>
          <t>•</t>
        </is>
      </c>
      <c r="B20" s="34" t="inlineStr">
        <is>
          <t>Advance recovery here is pro rata to progress; edit the formula if your contract states another method.</t>
        </is>
      </c>
    </row>
    <row r="21" ht="30" customHeight="1">
      <c r="A21" s="33" t="inlineStr">
        <is>
          <t>•</t>
        </is>
      </c>
      <c r="B21" s="34" t="inlineStr">
        <is>
          <t>The sheet does not replace your contract conditions (FIDIC or other); check the payment and retention clauses in it.</t>
        </is>
      </c>
    </row>
    <row r="22" ht="30" customHeight="1">
      <c r="A22" s="33" t="inlineStr">
        <is>
          <t>•</t>
        </is>
      </c>
      <c r="B22" s="34" t="inlineStr">
        <is>
          <t>Sheets are protected without a password to keep formulas safe. To unprotect: Review → Unprotect Sheet.</t>
        </is>
      </c>
    </row>
    <row r="23" ht="20" customHeight="1">
      <c r="A23" s="33" t="inlineStr">
        <is>
          <t>•</t>
        </is>
      </c>
      <c r="B23" s="34" t="inlineStr">
        <is>
          <t>The data shown is a worked example. Clear it and type your own data in the yellow cells only.</t>
        </is>
      </c>
    </row>
    <row r="24" ht="20" customHeight="1">
      <c r="A24" s="33" t="inlineStr">
        <is>
          <t>•</t>
        </is>
      </c>
      <c r="B24" s="34"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IPC</dc:title>
  <dcterms:created xmlns:dcterms="http://purl.org/dc/terms/" xmlns:xsi="http://www.w3.org/2001/XMLSchema-instance" xsi:type="dcterms:W3CDTF">2026-10-23T01:12:46Z</dcterms:created>
  <dcterms:modified xmlns:dcterms="http://purl.org/dc/terms/" xmlns:xsi="http://www.w3.org/2001/XMLSchema-instance" xsi:type="dcterms:W3CDTF">2026-10-23T01:12:46Z</dcterms:modified>
</cp:coreProperties>
</file>