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ياقتك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+0.0;-0.0;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i val="1"/>
      <color rgb="008A6A55"/>
      <sz val="9"/>
    </font>
    <font>
      <name val="Calibri"/>
      <b val="1"/>
      <color rgb="007C2D12"/>
      <sz val="11"/>
    </font>
    <font>
      <name val="Calibri"/>
      <b val="1"/>
      <color rgb="003A1F12"/>
      <sz val="10"/>
    </font>
    <font>
      <name val="Calibri"/>
      <color rgb="001F4FB5"/>
      <sz val="10"/>
    </font>
    <font>
      <name val="Calibri"/>
      <color rgb="008A6A55"/>
      <sz val="9"/>
    </font>
    <font>
      <name val="Calibri"/>
      <b val="1"/>
      <color rgb="008A6A55"/>
      <sz val="9"/>
    </font>
    <font>
      <name val="Calibri"/>
      <color rgb="003A1F12"/>
      <sz val="9"/>
    </font>
    <font>
      <name val="Calibri"/>
      <color rgb="003A1F12"/>
      <sz val="10"/>
    </font>
    <font>
      <name val="Calibri"/>
      <b val="1"/>
      <color rgb="009A2B1F"/>
      <sz val="9"/>
    </font>
    <font>
      <name val="Calibri"/>
      <b val="1"/>
      <color rgb="00FFFFFF"/>
      <sz val="10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FDBA74"/>
      <sz val="10"/>
    </font>
  </fonts>
  <fills count="9">
    <fill>
      <patternFill/>
    </fill>
    <fill>
      <patternFill patternType="gray125"/>
    </fill>
    <fill>
      <patternFill patternType="solid">
        <fgColor rgb="00FFF6EC"/>
      </patternFill>
    </fill>
    <fill>
      <patternFill patternType="solid">
        <fgColor rgb="00C2410C"/>
      </patternFill>
    </fill>
    <fill>
      <patternFill patternType="solid">
        <fgColor rgb="00FDBA74"/>
      </patternFill>
    </fill>
    <fill>
      <patternFill patternType="solid">
        <fgColor rgb="00FCE3CB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7C2D12"/>
      </patternFill>
    </fill>
  </fills>
  <borders count="5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left/>
      <right/>
      <top style="thin">
        <color rgb="00EBC9A6"/>
      </top>
      <bottom/>
      <diagonal/>
    </border>
    <border>
      <left/>
      <right style="thin">
        <color rgb="00EBC9A6"/>
      </right>
      <top style="thin">
        <color rgb="00EBC9A6"/>
      </top>
      <bottom/>
      <diagonal/>
    </border>
    <border>
      <left/>
      <right style="thin">
        <color rgb="00EBC9A6"/>
      </right>
      <top style="thin">
        <color rgb="00EBC9A6"/>
      </top>
      <bottom style="thin">
        <color rgb="00EBC9A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7" fillId="5" borderId="0" applyAlignment="1" pivotButton="0" quotePrefix="0" xfId="0">
      <alignment horizontal="center" vertical="center" wrapText="1" readingOrder="2"/>
    </xf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8" fillId="2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165" fontId="8" fillId="2" borderId="1" applyAlignment="1" pivotButton="0" quotePrefix="0" xfId="0">
      <alignment horizontal="center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1" applyAlignment="1" pivotButton="0" quotePrefix="0" xfId="0">
      <alignment horizontal="center" vertical="center" wrapText="1" readingOrder="2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1" applyProtection="1" pivotButton="0" quotePrefix="0" xfId="0">
      <protection locked="0" hidden="0"/>
    </xf>
    <xf numFmtId="0" fontId="3" fillId="5" borderId="0" applyAlignment="1" pivotButton="0" quotePrefix="0" xfId="0">
      <alignment horizontal="center" vertical="center" wrapText="1" readingOrder="2"/>
    </xf>
    <xf numFmtId="0" fontId="0" fillId="5" borderId="0" pivotButton="0" quotePrefix="0" xfId="0"/>
    <xf numFmtId="0" fontId="11" fillId="3" borderId="1" applyAlignment="1" pivotButton="0" quotePrefix="0" xfId="0">
      <alignment horizontal="center" vertical="center" wrapText="1" readingOrder="2"/>
    </xf>
    <xf numFmtId="2" fontId="5" fillId="6" borderId="1" applyAlignment="1" applyProtection="1" pivotButton="0" quotePrefix="0" xfId="0">
      <alignment horizontal="center" vertical="center" wrapText="1" readingOrder="2"/>
      <protection locked="0" hidden="0"/>
    </xf>
    <xf numFmtId="1" fontId="4" fillId="2" borderId="1" applyAlignment="1" pivotButton="0" quotePrefix="0" xfId="0">
      <alignment horizontal="center" vertical="center" wrapText="1" readingOrder="2"/>
    </xf>
    <xf numFmtId="164" fontId="9" fillId="7" borderId="1" applyAlignment="1" pivotButton="0" quotePrefix="0" xfId="0">
      <alignment horizontal="center" vertical="center" wrapText="1" readingOrder="2"/>
    </xf>
    <xf numFmtId="166" fontId="9" fillId="7" borderId="1" applyAlignment="1" pivotButton="0" quotePrefix="0" xfId="0">
      <alignment horizontal="center" vertical="center" wrapText="1" readingOrder="2"/>
    </xf>
    <xf numFmtId="0" fontId="9" fillId="7" borderId="1" applyAlignment="1" pivotButton="0" quotePrefix="0" xfId="0">
      <alignment horizontal="center" vertical="center" wrapText="1" readingOrder="2"/>
    </xf>
    <xf numFmtId="3" fontId="9" fillId="7" borderId="1" applyAlignment="1" pivotButton="0" quotePrefix="0" xfId="0">
      <alignment horizontal="center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0" fontId="10" fillId="2" borderId="0" applyAlignment="1" pivotButton="0" quotePrefix="0" xfId="0">
      <alignment horizontal="right" vertical="center" wrapText="1" readingOrder="2"/>
    </xf>
    <xf numFmtId="1" fontId="9" fillId="7" borderId="1" applyAlignment="1" pivotButton="0" quotePrefix="0" xfId="0">
      <alignment horizontal="center" vertical="center" wrapText="1" readingOrder="2"/>
    </xf>
    <xf numFmtId="0" fontId="2" fillId="2" borderId="0" applyAlignment="1" pivotButton="0" quotePrefix="0" xfId="0">
      <alignment horizontal="right" vertical="center" wrapText="1" readingOrder="2"/>
    </xf>
    <xf numFmtId="0" fontId="12" fillId="3" borderId="0" applyAlignment="1" pivotButton="0" quotePrefix="0" xfId="0">
      <alignment horizontal="center" vertical="center" wrapText="1" readingOrder="2"/>
    </xf>
    <xf numFmtId="0" fontId="13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9" fillId="0" borderId="1" applyAlignment="1" pivotButton="0" quotePrefix="0" xfId="0">
      <alignment horizontal="right" vertical="center" wrapText="1" readingOrder="2"/>
    </xf>
    <xf numFmtId="0" fontId="11" fillId="3" borderId="1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0" fontId="9" fillId="7" borderId="1" applyAlignment="1" pivotButton="0" quotePrefix="0" xfId="0">
      <alignment horizontal="right" vertical="center" wrapText="1" readingOrder="2"/>
    </xf>
    <xf numFmtId="0" fontId="9" fillId="3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b val="1"/>
        <color rgb="001D5E3A"/>
      </font>
      <fill>
        <patternFill patternType="solid">
          <fgColor rgb="00D7F2DE"/>
        </patternFill>
      </fill>
    </dxf>
    <dxf>
      <font>
        <name val="Calibri"/>
        <b val="1"/>
        <color rgb="009A2B1F"/>
      </font>
      <fill>
        <patternFill patternType="solid">
          <fgColor rgb="00FDE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وزنك مقابل الخطة</a:t>
            </a:r>
          </a:p>
        </rich>
      </tx>
    </title>
    <plotArea>
      <lineChart>
        <grouping val="standard"/>
        <ser>
          <idx val="0"/>
          <order val="0"/>
          <tx>
            <strRef>
              <f>'لياقتك'!F12</f>
            </strRef>
          </tx>
          <spPr>
            <a:ln xmlns:a="http://schemas.openxmlformats.org/drawingml/2006/main" w="32000">
              <a:solidFill>
                <a:srgbClr val="C241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'لياقتك'!$E$13:$E$25</f>
            </numRef>
          </cat>
          <val>
            <numRef>
              <f>'لياقتك'!$F$13:$F$25</f>
            </numRef>
          </val>
        </ser>
        <ser>
          <idx val="1"/>
          <order val="1"/>
          <tx>
            <strRef>
              <f>'لياقتك'!G12</f>
            </strRef>
          </tx>
          <spPr>
            <a:ln xmlns:a="http://schemas.openxmlformats.org/drawingml/2006/main">
              <a:solidFill>
                <a:srgbClr val="9CA3A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'لياقتك'!$E$13:$E$25</f>
            </numRef>
          </cat>
          <val>
            <numRef>
              <f>'لياقتك'!$G$13:$G$25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H50"/>
  <sheetViews>
    <sheetView showGridLines="0" rightToLeft="1" zoomScale="10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3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 ht="40" customHeight="1">
      <c r="A1" s="1" t="inlineStr">
        <is>
          <t>لياقتك: الوزن والسعرات والماكروز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مؤشر كتلة الجسم · الأيض · السعرات المستهدفة · البروتين والماء · متابعة الوزن الأسبوعي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6" t="inlineStr">
        <is>
          <t>جدول عوامل النشاط</t>
        </is>
      </c>
    </row>
    <row r="5" ht="22" customHeight="1">
      <c r="A5" s="7" t="inlineStr">
        <is>
          <t>بياناتك</t>
        </is>
      </c>
      <c r="B5" s="8" t="n"/>
      <c r="C5" s="8" t="n"/>
      <c r="D5" s="5" t="n"/>
      <c r="E5" s="9" t="inlineStr">
        <is>
          <t>قليل الحركة (مكتب)</t>
        </is>
      </c>
      <c r="F5" s="10" t="n"/>
      <c r="G5" s="10" t="n"/>
      <c r="H5" s="11" t="n">
        <v>1.2</v>
      </c>
    </row>
    <row r="6">
      <c r="A6" s="12" t="inlineStr">
        <is>
          <t>الجنس</t>
        </is>
      </c>
      <c r="B6" s="13" t="inlineStr">
        <is>
          <t>ذكر</t>
        </is>
      </c>
      <c r="C6" s="5" t="n"/>
      <c r="D6" s="5" t="n"/>
      <c r="E6" s="9" t="inlineStr">
        <is>
          <t>خفيف (1–3 تمارين/أسبوع)</t>
        </is>
      </c>
      <c r="F6" s="10" t="n"/>
      <c r="G6" s="10" t="n"/>
      <c r="H6" s="11" t="n">
        <v>1.375</v>
      </c>
    </row>
    <row r="7">
      <c r="A7" s="12" t="inlineStr">
        <is>
          <t>العمر (18 فأكثر)</t>
        </is>
      </c>
      <c r="B7" s="14" t="n">
        <v>30</v>
      </c>
      <c r="C7" s="15" t="inlineStr">
        <is>
          <t>سنة</t>
        </is>
      </c>
      <c r="D7" s="5" t="n"/>
      <c r="E7" s="9" t="inlineStr">
        <is>
          <t>متوسط (3–5 تمارين)</t>
        </is>
      </c>
      <c r="F7" s="10" t="n"/>
      <c r="G7" s="10" t="n"/>
      <c r="H7" s="11" t="n">
        <v>1.55</v>
      </c>
    </row>
    <row r="8">
      <c r="A8" s="12" t="inlineStr">
        <is>
          <t>الطول</t>
        </is>
      </c>
      <c r="B8" s="14" t="n">
        <v>178</v>
      </c>
      <c r="C8" s="15" t="inlineStr">
        <is>
          <t>سم</t>
        </is>
      </c>
      <c r="D8" s="5" t="n"/>
      <c r="E8" s="9" t="inlineStr">
        <is>
          <t>عالٍ (6–7 تمارين)</t>
        </is>
      </c>
      <c r="F8" s="10" t="n"/>
      <c r="G8" s="10" t="n"/>
      <c r="H8" s="11" t="n">
        <v>1.725</v>
      </c>
    </row>
    <row r="9">
      <c r="A9" s="12" t="inlineStr">
        <is>
          <t>الوزن الحالي</t>
        </is>
      </c>
      <c r="B9" s="16" t="n">
        <v>92</v>
      </c>
      <c r="C9" s="15" t="inlineStr">
        <is>
          <t>كجم</t>
        </is>
      </c>
      <c r="D9" s="5" t="n"/>
      <c r="E9" s="9" t="inlineStr">
        <is>
          <t>شديد (بدني + تمرين)</t>
        </is>
      </c>
      <c r="F9" s="10" t="n"/>
      <c r="G9" s="10" t="n"/>
      <c r="H9" s="11" t="n">
        <v>1.9</v>
      </c>
    </row>
    <row r="10">
      <c r="A10" s="12" t="inlineStr">
        <is>
          <t>مستوى النشاط</t>
        </is>
      </c>
      <c r="B10" s="13" t="inlineStr">
        <is>
          <t>متوسط (3–5 تمارين)</t>
        </is>
      </c>
      <c r="C10" s="17" t="n"/>
      <c r="D10" s="5" t="n"/>
      <c r="E10" s="5" t="n"/>
      <c r="F10" s="5" t="n"/>
      <c r="G10" s="5" t="n"/>
      <c r="H10" s="5" t="n"/>
    </row>
    <row r="11">
      <c r="A11" s="12" t="inlineStr">
        <is>
          <t>الهدف</t>
        </is>
      </c>
      <c r="B11" s="13" t="inlineStr">
        <is>
          <t>خفض الوزن</t>
        </is>
      </c>
      <c r="C11" s="17" t="n"/>
      <c r="D11" s="5" t="n"/>
      <c r="E11" s="18" t="inlineStr">
        <is>
          <t>سجل الوزن</t>
        </is>
      </c>
      <c r="F11" s="19" t="n"/>
      <c r="G11" s="19" t="n"/>
      <c r="H11" s="19" t="n"/>
    </row>
    <row r="12" ht="24" customHeight="1">
      <c r="A12" s="12" t="inlineStr">
        <is>
          <t>الوزن المستهدف</t>
        </is>
      </c>
      <c r="B12" s="16" t="n">
        <v>82</v>
      </c>
      <c r="C12" s="15" t="inlineStr">
        <is>
          <t>كجم</t>
        </is>
      </c>
      <c r="D12" s="5" t="n"/>
      <c r="E12" s="20" t="inlineStr">
        <is>
          <t>أسبوع</t>
        </is>
      </c>
      <c r="F12" s="20" t="inlineStr">
        <is>
          <t>وزنك</t>
        </is>
      </c>
      <c r="G12" s="20" t="inlineStr">
        <is>
          <t>الخطة</t>
        </is>
      </c>
      <c r="H12" s="20" t="inlineStr">
        <is>
          <t>الفرق</t>
        </is>
      </c>
    </row>
    <row r="13">
      <c r="A13" s="12" t="inlineStr">
        <is>
          <t>معدل التغيير الأسبوعي (حتى 0.75)</t>
        </is>
      </c>
      <c r="B13" s="21" t="n">
        <v>0.5</v>
      </c>
      <c r="C13" s="15" t="inlineStr">
        <is>
          <t>كجم/أسبوع</t>
        </is>
      </c>
      <c r="D13" s="5" t="n"/>
      <c r="E13" s="22" t="n">
        <v>0</v>
      </c>
      <c r="F13" s="16" t="n">
        <v>92</v>
      </c>
      <c r="G13" s="23">
        <f>ROUND($B$9+IF($B$11="خفض الوزن",-1,IF($B$11="زيادة الوزن",1,0))*$B$13*E13,1)</f>
        <v/>
      </c>
      <c r="H13" s="24">
        <f>IF(F13="","",ROUND(F13-G13,1))</f>
        <v/>
      </c>
    </row>
    <row r="14">
      <c r="A14" s="12" t="inlineStr">
        <is>
          <t>بروتين لكل كجم</t>
        </is>
      </c>
      <c r="B14" s="16" t="n">
        <v>1.6</v>
      </c>
      <c r="C14" s="15" t="inlineStr">
        <is>
          <t>جم/كجم</t>
        </is>
      </c>
      <c r="D14" s="5" t="n"/>
      <c r="E14" s="22" t="n">
        <v>1</v>
      </c>
      <c r="F14" s="16" t="n">
        <v>91.59999999999999</v>
      </c>
      <c r="G14" s="23">
        <f>ROUND($B$9+IF($B$11="خفض الوزن",-1,IF($B$11="زيادة الوزن",1,0))*$B$13*E14,1)</f>
        <v/>
      </c>
      <c r="H14" s="24">
        <f>IF(F14="","",ROUND(F14-G14,1))</f>
        <v/>
      </c>
    </row>
    <row r="15">
      <c r="A15" s="5" t="n"/>
      <c r="B15" s="5" t="n"/>
      <c r="C15" s="5" t="n"/>
      <c r="D15" s="5" t="n"/>
      <c r="E15" s="22" t="n">
        <v>2</v>
      </c>
      <c r="F15" s="16" t="n">
        <v>91</v>
      </c>
      <c r="G15" s="23">
        <f>ROUND($B$9+IF($B$11="خفض الوزن",-1,IF($B$11="زيادة الوزن",1,0))*$B$13*E15,1)</f>
        <v/>
      </c>
      <c r="H15" s="24">
        <f>IF(F15="","",ROUND(F15-G15,1))</f>
        <v/>
      </c>
    </row>
    <row r="16" ht="22" customHeight="1">
      <c r="A16" s="7" t="inlineStr">
        <is>
          <t>نتائجك</t>
        </is>
      </c>
      <c r="B16" s="8" t="n"/>
      <c r="C16" s="8" t="n"/>
      <c r="D16" s="5" t="n"/>
      <c r="E16" s="22" t="n">
        <v>3</v>
      </c>
      <c r="F16" s="16" t="n">
        <v>90.7</v>
      </c>
      <c r="G16" s="23">
        <f>ROUND($B$9+IF($B$11="خفض الوزن",-1,IF($B$11="زيادة الوزن",1,0))*$B$13*E16,1)</f>
        <v/>
      </c>
      <c r="H16" s="24">
        <f>IF(F16="","",ROUND(F16-G16,1))</f>
        <v/>
      </c>
    </row>
    <row r="17">
      <c r="A17" s="12" t="inlineStr">
        <is>
          <t>مؤشر كتلة الجسم BMI</t>
        </is>
      </c>
      <c r="B17" s="23">
        <f>$B$9/(($B$8/100)^2)</f>
        <v/>
      </c>
      <c r="C17" s="5" t="n"/>
      <c r="D17" s="5" t="n"/>
      <c r="E17" s="22" t="n">
        <v>4</v>
      </c>
      <c r="F17" s="16" t="n">
        <v>90.09999999999999</v>
      </c>
      <c r="G17" s="23">
        <f>ROUND($B$9+IF($B$11="خفض الوزن",-1,IF($B$11="زيادة الوزن",1,0))*$B$13*E17,1)</f>
        <v/>
      </c>
      <c r="H17" s="24">
        <f>IF(F17="","",ROUND(F17-G17,1))</f>
        <v/>
      </c>
    </row>
    <row r="18">
      <c r="A18" s="12" t="inlineStr">
        <is>
          <t>التصنيف</t>
        </is>
      </c>
      <c r="B18" s="25">
        <f>IF($B$17&lt;18.5,"نقص وزن",IF($B$17&lt;25,"طبيعي",IF($B$17&lt;30,"وزن زائد","سمنة")))</f>
        <v/>
      </c>
      <c r="C18" s="10" t="n"/>
      <c r="D18" s="5" t="n"/>
      <c r="E18" s="22" t="n">
        <v>5</v>
      </c>
      <c r="F18" s="16" t="n"/>
      <c r="G18" s="23">
        <f>ROUND($B$9+IF($B$11="خفض الوزن",-1,IF($B$11="زيادة الوزن",1,0))*$B$13*E18,1)</f>
        <v/>
      </c>
      <c r="H18" s="24">
        <f>IF(F18="","",ROUND(F18-G18,1))</f>
        <v/>
      </c>
    </row>
    <row r="19">
      <c r="A19" s="12" t="inlineStr">
        <is>
          <t>الأيض الأساسي BMR</t>
        </is>
      </c>
      <c r="B19" s="26">
        <f>(10*$B$9+6.25*$B$8-5*$B$7+IF($B$6="ذكر",5,-161))</f>
        <v/>
      </c>
      <c r="C19" s="15" t="inlineStr">
        <is>
          <t>سعر/يوم</t>
        </is>
      </c>
      <c r="D19" s="5" t="n"/>
      <c r="E19" s="22" t="n">
        <v>6</v>
      </c>
      <c r="F19" s="16" t="n"/>
      <c r="G19" s="23">
        <f>ROUND($B$9+IF($B$11="خفض الوزن",-1,IF($B$11="زيادة الوزن",1,0))*$B$13*E19,1)</f>
        <v/>
      </c>
      <c r="H19" s="24">
        <f>IF(F19="","",ROUND(F19-G19,1))</f>
        <v/>
      </c>
    </row>
    <row r="20">
      <c r="A20" s="12" t="inlineStr">
        <is>
          <t>احتياجك اليومي TDEE</t>
        </is>
      </c>
      <c r="B20" s="26">
        <f>(10*$B$9+6.25*$B$8-5*$B$7+IF($B$6="ذكر",5,-161))*INDEX($H$5:$H$9,MATCH($B$10,$E$5:$E$9,0))</f>
        <v/>
      </c>
      <c r="C20" s="15" t="inlineStr">
        <is>
          <t>سعر/يوم</t>
        </is>
      </c>
      <c r="D20" s="5" t="n"/>
      <c r="E20" s="22" t="n">
        <v>7</v>
      </c>
      <c r="F20" s="16" t="n"/>
      <c r="G20" s="23">
        <f>ROUND($B$9+IF($B$11="خفض الوزن",-1,IF($B$11="زيادة الوزن",1,0))*$B$13*E20,1)</f>
        <v/>
      </c>
      <c r="H20" s="24">
        <f>IF(F20="","",ROUND(F20-G20,1))</f>
        <v/>
      </c>
    </row>
    <row r="21">
      <c r="A21" s="12" t="inlineStr">
        <is>
          <t>السعرات المستهدفة</t>
        </is>
      </c>
      <c r="B21" s="27">
        <f>IF(AND($B$11="خفض الوزن",OR(IF($B$11="خفض الوزن",(10*$B$9+6.25*$B$8-5*$B$7+IF($B$6="ذكر",5,-161))*INDEX($H$5:$H$9,MATCH($B$10,$E$5:$E$9,0))-MIN($B$13,0.75)*7700/7,IF($B$11="زيادة الوزن",(10*$B$9+6.25*$B$8-5*$B$7+IF($B$6="ذكر",5,-161))*INDEX($H$5:$H$9,MATCH($B$10,$E$5:$E$9,0))+MIN($B$13,0.75)*7700/7,(10*$B$9+6.25*$B$8-5*$B$7+IF($B$6="ذكر",5,-161))*INDEX($H$5:$H$9,MATCH($B$10,$E$5:$E$9,0))))&lt;MAX((10*$B$9+6.25*$B$8-5*$B$7+IF($B$6="ذكر",5,-161)),IF($B$6="ذكر",1500,1200)),$B$9/(($B$8/100)^2)&lt;18.5)),MAX(MAX((10*$B$9+6.25*$B$8-5*$B$7+IF($B$6="ذكر",5,-161)),IF($B$6="ذكر",1500,1200)),(10*$B$9+6.25*$B$8-5*$B$7+IF($B$6="ذكر",5,-161))*INDEX($H$5:$H$9,MATCH($B$10,$E$5:$E$9,0))),IF($B$11="خفض الوزن",(10*$B$9+6.25*$B$8-5*$B$7+IF($B$6="ذكر",5,-161))*INDEX($H$5:$H$9,MATCH($B$10,$E$5:$E$9,0))-MIN($B$13,0.75)*7700/7,IF($B$11="زيادة الوزن",(10*$B$9+6.25*$B$8-5*$B$7+IF($B$6="ذكر",5,-161))*INDEX($H$5:$H$9,MATCH($B$10,$E$5:$E$9,0))+MIN($B$13,0.75)*7700/7,(10*$B$9+6.25*$B$8-5*$B$7+IF($B$6="ذكر",5,-161))*INDEX($H$5:$H$9,MATCH($B$10,$E$5:$E$9,0)))))</f>
        <v/>
      </c>
      <c r="C21" s="15" t="inlineStr">
        <is>
          <t>سعر/يوم</t>
        </is>
      </c>
      <c r="D21" s="5" t="n"/>
      <c r="E21" s="22" t="n">
        <v>8</v>
      </c>
      <c r="F21" s="16" t="n"/>
      <c r="G21" s="23">
        <f>ROUND($B$9+IF($B$11="خفض الوزن",-1,IF($B$11="زيادة الوزن",1,0))*$B$13*E21,1)</f>
        <v/>
      </c>
      <c r="H21" s="24">
        <f>IF(F21="","",ROUND(F21-G21,1))</f>
        <v/>
      </c>
    </row>
    <row r="22">
      <c r="A22" s="28">
        <f>IF(AND($B$11="خفض الوزن",IF(AND($B$11="خفض الوزن",OR(IF($B$11="خفض الوزن",(10*$B$9+6.25*$B$8-5*$B$7+IF($B$6="ذكر",5,-161))*INDEX($H$5:$H$9,MATCH($B$10,$E$5:$E$9,0))-MIN($B$13,0.75)*7700/7,IF($B$11="زيادة الوزن",(10*$B$9+6.25*$B$8-5*$B$7+IF($B$6="ذكر",5,-161))*INDEX($H$5:$H$9,MATCH($B$10,$E$5:$E$9,0))+MIN($B$13,0.75)*7700/7,(10*$B$9+6.25*$B$8-5*$B$7+IF($B$6="ذكر",5,-161))*INDEX($H$5:$H$9,MATCH($B$10,$E$5:$E$9,0))))&lt;MAX((10*$B$9+6.25*$B$8-5*$B$7+IF($B$6="ذكر",5,-161)),IF($B$6="ذكر",1500,1200)),$B$9/(($B$8/100)^2)&lt;18.5)),MAX(MAX((10*$B$9+6.25*$B$8-5*$B$7+IF($B$6="ذكر",5,-161)),IF($B$6="ذكر",1500,1200)),(10*$B$9+6.25*$B$8-5*$B$7+IF($B$6="ذكر",5,-161))*INDEX($H$5:$H$9,MATCH($B$10,$E$5:$E$9,0))),IF($B$11="خفض الوزن",(10*$B$9+6.25*$B$8-5*$B$7+IF($B$6="ذكر",5,-161))*INDEX($H$5:$H$9,MATCH($B$10,$E$5:$E$9,0))-MIN($B$13,0.75)*7700/7,IF($B$11="زيادة الوزن",(10*$B$9+6.25*$B$8-5*$B$7+IF($B$6="ذكر",5,-161))*INDEX($H$5:$H$9,MATCH($B$10,$E$5:$E$9,0))+MIN($B$13,0.75)*7700/7,(10*$B$9+6.25*$B$8-5*$B$7+IF($B$6="ذكر",5,-161))*INDEX($H$5:$H$9,MATCH($B$10,$E$5:$E$9,0)))))&gt;=IF($B$11="خفض الوزن",(10*$B$9+6.25*$B$8-5*$B$7+IF($B$6="ذكر",5,-161))*INDEX($H$5:$H$9,MATCH($B$10,$E$5:$E$9,0))-MIN($B$13,0.75)*7700/7,IF($B$11="زيادة الوزن",(10*$B$9+6.25*$B$8-5*$B$7+IF($B$6="ذكر",5,-161))*INDEX($H$5:$H$9,MATCH($B$10,$E$5:$E$9,0))+MIN($B$13,0.75)*7700/7,(10*$B$9+6.25*$B$8-5*$B$7+IF($B$6="ذكر",5,-161))*INDEX($H$5:$H$9,MATCH($B$10,$E$5:$E$9,0))))+0.5),"⚠ رُفع الهدف إلى الحد الأدنى الآمن: لا تنزل عنه دون إشراف طبي","")</f>
        <v/>
      </c>
      <c r="D22" s="5" t="n"/>
      <c r="E22" s="22" t="n">
        <v>9</v>
      </c>
      <c r="F22" s="16" t="n"/>
      <c r="G22" s="23">
        <f>ROUND($B$9+IF($B$11="خفض الوزن",-1,IF($B$11="زيادة الوزن",1,0))*$B$13*E22,1)</f>
        <v/>
      </c>
      <c r="H22" s="24">
        <f>IF(F22="","",ROUND(F22-G22,1))</f>
        <v/>
      </c>
    </row>
    <row r="23">
      <c r="A23" s="12" t="inlineStr">
        <is>
          <t>البروتين</t>
        </is>
      </c>
      <c r="B23" s="29">
        <f>$B$14*$B$9</f>
        <v/>
      </c>
      <c r="C23" s="15" t="inlineStr">
        <is>
          <t>جم</t>
        </is>
      </c>
      <c r="D23" s="5" t="n"/>
      <c r="E23" s="22" t="n">
        <v>10</v>
      </c>
      <c r="F23" s="16" t="n"/>
      <c r="G23" s="23">
        <f>ROUND($B$9+IF($B$11="خفض الوزن",-1,IF($B$11="زيادة الوزن",1,0))*$B$13*E23,1)</f>
        <v/>
      </c>
      <c r="H23" s="24">
        <f>IF(F23="","",ROUND(F23-G23,1))</f>
        <v/>
      </c>
    </row>
    <row r="24">
      <c r="A24" s="12" t="inlineStr">
        <is>
          <t>الدهون (25% من السعرات)</t>
        </is>
      </c>
      <c r="B24" s="29">
        <f>$B$21*0.25/9</f>
        <v/>
      </c>
      <c r="C24" s="15" t="inlineStr">
        <is>
          <t>جم</t>
        </is>
      </c>
      <c r="D24" s="5" t="n"/>
      <c r="E24" s="22" t="n">
        <v>11</v>
      </c>
      <c r="F24" s="16" t="n"/>
      <c r="G24" s="23">
        <f>ROUND($B$9+IF($B$11="خفض الوزن",-1,IF($B$11="زيادة الوزن",1,0))*$B$13*E24,1)</f>
        <v/>
      </c>
      <c r="H24" s="24">
        <f>IF(F24="","",ROUND(F24-G24,1))</f>
        <v/>
      </c>
    </row>
    <row r="25">
      <c r="A25" s="12" t="inlineStr">
        <is>
          <t>الكربوهيدرات (الباقي)</t>
        </is>
      </c>
      <c r="B25" s="29">
        <f>MAX(0,($B$21-$B$23*4-$B$24*9)/4)</f>
        <v/>
      </c>
      <c r="C25" s="15" t="inlineStr">
        <is>
          <t>جم</t>
        </is>
      </c>
      <c r="D25" s="5" t="n"/>
      <c r="E25" s="22" t="n">
        <v>12</v>
      </c>
      <c r="F25" s="16" t="n"/>
      <c r="G25" s="23">
        <f>ROUND($B$9+IF($B$11="خفض الوزن",-1,IF($B$11="زيادة الوزن",1,0))*$B$13*E25,1)</f>
        <v/>
      </c>
      <c r="H25" s="24">
        <f>IF(F25="","",ROUND(F25-G25,1))</f>
        <v/>
      </c>
    </row>
    <row r="26">
      <c r="A26" s="12" t="inlineStr">
        <is>
          <t>الماء المقترح</t>
        </is>
      </c>
      <c r="B26" s="23">
        <f>$B$9*0.035</f>
        <v/>
      </c>
      <c r="C26" s="15" t="inlineStr">
        <is>
          <t>لتر</t>
        </is>
      </c>
      <c r="D26" s="5" t="n"/>
      <c r="E26" s="5" t="n"/>
      <c r="F26" s="5" t="n"/>
      <c r="G26" s="5" t="n"/>
      <c r="H26" s="5" t="n"/>
    </row>
    <row r="27">
      <c r="A27" s="12" t="inlineStr">
        <is>
          <t>الأسابيع المتبقية للهدف</t>
        </is>
      </c>
      <c r="B27" s="29">
        <f>IF(OR($B$13&lt;=0,$B$11="تثبيت الوزن"),"—",ROUNDUP(ABS($B$9-$B$12)/$B$13,0))</f>
        <v/>
      </c>
      <c r="C27" s="15" t="inlineStr">
        <is>
          <t>أسبوع</t>
        </is>
      </c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30" customHeight="1">
      <c r="A29" s="30" t="inlineStr">
        <is>
          <t>أداة إرشادية للبالغين الأصحاء وليست نصيحة طبية. لا تناسب الحوامل أو من لديهم مرض أو اضطراب أكل أو من هم دون 18؛ استشر طبيبًا أو أخصائي تغذية.</t>
        </is>
      </c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6">
    <mergeCell ref="A3:H3"/>
    <mergeCell ref="A29:H29"/>
    <mergeCell ref="A5:C5"/>
    <mergeCell ref="B11:C11"/>
    <mergeCell ref="E5:G5"/>
    <mergeCell ref="A16:C16"/>
    <mergeCell ref="E4:H4"/>
    <mergeCell ref="B10:C10"/>
    <mergeCell ref="E8:G8"/>
    <mergeCell ref="A22:C22"/>
    <mergeCell ref="E9:G9"/>
    <mergeCell ref="A1:H1"/>
    <mergeCell ref="B18:C18"/>
    <mergeCell ref="E11:H11"/>
    <mergeCell ref="E7:G7"/>
    <mergeCell ref="E6:G6"/>
  </mergeCells>
  <conditionalFormatting sqref="H13:H25">
    <cfRule type="expression" priority="1" dxfId="0">
      <formula>AND(H13&lt;&gt;"",$B$11="خفض الوزن",H13&lt;=0)</formula>
    </cfRule>
    <cfRule type="expression" priority="2" dxfId="1">
      <formula>AND(H13&lt;&gt;"",$B$11="خفض الوزن",H13&gt;0)</formula>
    </cfRule>
  </conditionalFormatting>
  <dataValidations count="10">
    <dataValidation sqref="B6" showDropDown="0" showInputMessage="0" showErrorMessage="1" allowBlank="1" errorTitle="Sheetaky" error="اختر قيمة من القائمة" type="list">
      <formula1>"ذكر,أنثى"</formula1>
    </dataValidation>
    <dataValidation sqref="B11" showDropDown="0" showInputMessage="0" showErrorMessage="1" allowBlank="1" errorTitle="Sheetaky" error="اختر قيمة من القائمة" type="list">
      <formula1>"خفض الوزن,تثبيت الوزن,زيادة الوزن"</formula1>
    </dataValidation>
    <dataValidation sqref="B10" showDropDown="0" showInputMessage="0" showErrorMessage="1" allowBlank="1" errorTitle="Sheetaky" error="اختر قيمة من القائمة" type="list">
      <formula1>"قليل الحركة (مكتب),خفيف (1–3 تمارين/أسبوع),متوسط (3–5 تمارين),عالٍ (6–7 تمارين),شديد (بدني + تمرين)"</formula1>
    </dataValidation>
    <dataValidation sqref="B7" showDropDown="0" showInputMessage="0" showErrorMessage="1" allowBlank="1" errorTitle="Sheetaky" error="أدخل رقمًا بين 18 و 90" type="whole" operator="between">
      <formula1>18</formula1>
      <formula2>90</formula2>
    </dataValidation>
    <dataValidation sqref="B8" showDropDown="0" showInputMessage="0" showErrorMessage="1" allowBlank="1" errorTitle="Sheetaky" error="أدخل رقمًا بين 120 و 230" type="decimal" operator="between">
      <formula1>120</formula1>
      <formula2>230</formula2>
    </dataValidation>
    <dataValidation sqref="B9" showDropDown="0" showInputMessage="0" showErrorMessage="1" allowBlank="1" errorTitle="Sheetaky" error="أدخل رقمًا بين 30 و 300" type="decimal" operator="between">
      <formula1>30</formula1>
      <formula2>300</formula2>
    </dataValidation>
    <dataValidation sqref="B12" showDropDown="0" showInputMessage="0" showErrorMessage="1" allowBlank="1" errorTitle="Sheetaky" error="أدخل رقمًا بين 30 و 300" type="decimal" operator="between">
      <formula1>30</formula1>
      <formula2>300</formula2>
    </dataValidation>
    <dataValidation sqref="B13" showDropDown="0" showInputMessage="0" showErrorMessage="1" allowBlank="1" errorTitle="Sheetaky" error="أدخل رقمًا بين 0 و 0.75" type="decimal" operator="between">
      <formula1>0</formula1>
      <formula2>0.75</formula2>
    </dataValidation>
    <dataValidation sqref="B14" showDropDown="0" showInputMessage="0" showErrorMessage="1" allowBlank="1" errorTitle="Sheetaky" error="أدخل رقمًا بين 0.8 و 2.4" type="decimal" operator="between">
      <formula1>0.8</formula1>
      <formula2>2.4</formula2>
    </dataValidation>
    <dataValidation sqref="F13:F25" showDropDown="0" showInputMessage="0" showErrorMessage="1" allowBlank="1" errorTitle="Sheetaky" error="أدخل رقمًا بين 30 و 300" type="decimal" operator="between">
      <formula1>30</formula1>
      <formula2>300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دليل استخدام: خطة الجسم والسعرات</t>
        </is>
      </c>
      <c r="B1" s="2" t="n"/>
    </row>
    <row r="2" ht="18" customHeight="1">
      <c r="A2" s="32" t="inlineStr">
        <is>
          <t>Sheetaky.com · شيتات إكسل جاهزة بالعربي والإنجليزي</t>
        </is>
      </c>
      <c r="B2" s="33" t="n"/>
    </row>
    <row r="4" ht="22" customHeight="1">
      <c r="A4" s="7" t="inlineStr">
        <is>
          <t>ما هذا الشيت؟</t>
        </is>
      </c>
      <c r="B4" s="8" t="n"/>
    </row>
    <row r="5" ht="30" customHeight="1">
      <c r="A5" s="34" t="inlineStr">
        <is>
          <t>يحسب مؤشر كتلة الجسم والأيض والسعرات المستهدفة والبروتين والدهون والكربوهيدرات والماء، ويتابع وزنك أسبوعيًا مقابل الخطة.</t>
        </is>
      </c>
    </row>
    <row r="7" ht="22" customHeight="1">
      <c r="A7" s="7" t="inlineStr">
        <is>
          <t>خطوات الاستخدام</t>
        </is>
      </c>
      <c r="B7" s="8" t="n"/>
    </row>
    <row r="8" ht="20" customHeight="1">
      <c r="A8" s="35" t="n">
        <v>1</v>
      </c>
      <c r="B8" s="34" t="inlineStr">
        <is>
          <t>اكتب جنسك وعمرك وطولك ووزنك ونشاطك.</t>
        </is>
      </c>
    </row>
    <row r="9" ht="20" customHeight="1">
      <c r="A9" s="35" t="n">
        <v>2</v>
      </c>
      <c r="B9" s="34" t="inlineStr">
        <is>
          <t>اختر الهدف والوزن المستهدف ومعدل التغيير.</t>
        </is>
      </c>
    </row>
    <row r="10" ht="20" customHeight="1">
      <c r="A10" s="35" t="n">
        <v>3</v>
      </c>
      <c r="B10" s="34" t="inlineStr">
        <is>
          <t>اقرأ السعرات والماكروز والأسابيع المتبقية.</t>
        </is>
      </c>
    </row>
    <row r="11" ht="20" customHeight="1">
      <c r="A11" s="35" t="n">
        <v>4</v>
      </c>
      <c r="B11" s="34" t="inlineStr">
        <is>
          <t>سجّل وزنك كل أسبوع وقارنه بالخطة.</t>
        </is>
      </c>
    </row>
    <row r="13" ht="22" customHeight="1">
      <c r="A13" s="7" t="inlineStr">
        <is>
          <t>دليل الألوان</t>
        </is>
      </c>
      <c r="B13" s="8" t="n"/>
    </row>
    <row r="14">
      <c r="A14" s="36" t="inlineStr"/>
      <c r="B14" s="34" t="inlineStr">
        <is>
          <t>خلية إدخال: اكتب أو اختر قيمتك هنا (خط أزرق على خلفية صفراء).</t>
        </is>
      </c>
    </row>
    <row r="15">
      <c r="A15" s="37" t="inlineStr"/>
      <c r="B15" s="34" t="inlineStr">
        <is>
          <t>خلية محسوبة: معادلة تلقائية، محمية من المسح بالخطأ.</t>
        </is>
      </c>
    </row>
    <row r="16">
      <c r="A16" s="38" t="inlineStr"/>
      <c r="B16" s="34" t="inlineStr">
        <is>
          <t>عناوين الجداول والأقسام.</t>
        </is>
      </c>
    </row>
    <row r="18" ht="22" customHeight="1">
      <c r="A18" s="7" t="inlineStr">
        <is>
          <t>ملاحظات مهمة</t>
        </is>
      </c>
      <c r="B18" s="8" t="n"/>
    </row>
    <row r="19" ht="20" customHeight="1">
      <c r="A19" s="39" t="inlineStr">
        <is>
          <t>•</t>
        </is>
      </c>
      <c r="B19" s="40" t="inlineStr">
        <is>
          <t>المعادلة المستخدمة: Mifflin–St Jeor للأيض، و7700 سعر لكل كجم تقريبًا.</t>
        </is>
      </c>
    </row>
    <row r="20" ht="20" customHeight="1">
      <c r="A20" s="39" t="inlineStr">
        <is>
          <t>•</t>
        </is>
      </c>
      <c r="B20" s="40" t="inlineStr">
        <is>
          <t>لا ينزل الهدف عن حد أدنى آمن (1500 للرجال و1200 للنساء أو الأيض الأساسي أيهما أعلى).</t>
        </is>
      </c>
    </row>
    <row r="21" ht="20" customHeight="1">
      <c r="A21" s="39" t="inlineStr">
        <is>
          <t>•</t>
        </is>
      </c>
      <c r="B21" s="40" t="inlineStr">
        <is>
          <t>ليست نصيحة طبية.</t>
        </is>
      </c>
    </row>
    <row r="22" ht="20" customHeight="1">
      <c r="A22" s="39" t="inlineStr">
        <is>
          <t>•</t>
        </is>
      </c>
      <c r="B22" s="40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9" t="inlineStr">
        <is>
          <t>•</t>
        </is>
      </c>
      <c r="B23" s="40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9" t="inlineStr">
        <is>
          <t>•</t>
        </is>
      </c>
      <c r="B24" s="4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FIT</dc:title>
  <dcterms:created xmlns:dcterms="http://purl.org/dc/terms/" xmlns:xsi="http://www.w3.org/2001/XMLSchema-instance" xsi:type="dcterms:W3CDTF">2026-10-23T08:33:58Z</dcterms:created>
  <dcterms:modified xmlns:dcterms="http://purl.org/dc/terms/" xmlns:xsi="http://www.w3.org/2001/XMLSchema-instance" xsi:type="dcterms:W3CDTF">2026-10-23T08:33:58Z</dcterms:modified>
</cp:coreProperties>
</file>