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حصر البلوك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0"/>
    <numFmt numFmtId="165" formatCode="0.0"/>
    <numFmt numFmtId="166" formatCode="0.0000"/>
    <numFmt numFmtId="167" formatCode="#,##0.0"/>
  </numFmts>
  <fonts count="14">
    <font>
      <name val="Calibri"/>
      <family val="2"/>
      <color theme="1"/>
      <sz val="11"/>
      <scheme val="minor"/>
    </font>
    <font>
      <name val="Tahoma"/>
      <b val="1"/>
      <color rgb="00FFFFFF"/>
      <sz val="16"/>
    </font>
    <font>
      <name val="Tahoma"/>
      <color rgb="00FFFFFF"/>
      <sz val="9"/>
    </font>
    <font>
      <name val="Tahoma"/>
      <b val="1"/>
      <color rgb="0078350F"/>
      <sz val="11"/>
    </font>
    <font>
      <name val="Tahoma"/>
      <b val="1"/>
      <color rgb="003B2A14"/>
      <sz val="10"/>
    </font>
    <font>
      <name val="Tahoma"/>
      <color rgb="001F4FB5"/>
      <sz val="10"/>
    </font>
    <font>
      <name val="Tahoma"/>
      <color rgb="008A7355"/>
      <sz val="9"/>
    </font>
    <font>
      <name val="Tahoma"/>
      <b val="1"/>
      <color rgb="00FFFFFF"/>
      <sz val="10"/>
    </font>
    <font>
      <name val="Tahoma"/>
      <color rgb="003B2A14"/>
      <sz val="10"/>
    </font>
    <font>
      <name val="Tahoma"/>
      <b val="1"/>
      <color rgb="00FFFFFF"/>
      <sz val="9"/>
    </font>
    <font>
      <name val="Tahoma"/>
      <b val="1"/>
      <color rgb="0065A30D"/>
      <sz val="18"/>
    </font>
    <font>
      <name val="Tahoma"/>
      <b val="1"/>
      <color rgb="008A7355"/>
      <sz val="9"/>
    </font>
    <font>
      <name val="Tahoma"/>
      <b val="1"/>
      <color rgb="0092400E"/>
      <sz val="18"/>
    </font>
    <font>
      <name val="Tahoma"/>
      <b val="1"/>
      <color rgb="0065A30D"/>
      <sz val="10"/>
    </font>
  </fonts>
  <fills count="8">
    <fill>
      <patternFill/>
    </fill>
    <fill>
      <patternFill patternType="gray125"/>
    </fill>
    <fill>
      <patternFill patternType="solid">
        <fgColor rgb="0092400E"/>
      </patternFill>
    </fill>
    <fill>
      <patternFill patternType="solid">
        <fgColor rgb="0078350F"/>
      </patternFill>
    </fill>
    <fill>
      <patternFill patternType="solid">
        <fgColor rgb="00F2E6CC"/>
      </patternFill>
    </fill>
    <fill>
      <patternFill patternType="solid">
        <fgColor rgb="00ECFCCB"/>
      </patternFill>
    </fill>
    <fill>
      <patternFill patternType="solid">
        <fgColor rgb="00F5EBD7"/>
      </patternFill>
    </fill>
    <fill>
      <patternFill patternType="solid">
        <fgColor rgb="00EAD7B0"/>
      </patternFill>
    </fill>
  </fills>
  <borders count="4">
    <border>
      <left/>
      <right/>
      <top/>
      <bottom/>
      <diagonal/>
    </border>
    <border>
      <left style="thin">
        <color rgb="00E3D3B0"/>
      </left>
      <right style="thin">
        <color rgb="00E3D3B0"/>
      </right>
      <top style="thin">
        <color rgb="00E3D3B0"/>
      </top>
      <bottom style="thin">
        <color rgb="00E3D3B0"/>
      </bottom>
    </border>
    <border>
      <top style="medium">
        <color rgb="0065A30D"/>
      </top>
    </border>
    <border/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3" fillId="4" borderId="1" applyAlignment="1" pivotButton="0" quotePrefix="0" xfId="0">
      <alignment horizontal="right" vertical="center" wrapText="1" readingOrder="2"/>
    </xf>
    <xf numFmtId="0" fontId="0" fillId="4" borderId="1" pivotButton="0" quotePrefix="0" xfId="0"/>
    <xf numFmtId="0" fontId="9" fillId="3" borderId="2" applyAlignment="1" pivotButton="0" quotePrefix="0" xfId="0">
      <alignment horizontal="center" vertical="center" wrapText="1" readingOrder="2"/>
    </xf>
    <xf numFmtId="0" fontId="0" fillId="3" borderId="2" pivotButton="0" quotePrefix="0" xfId="0"/>
    <xf numFmtId="0" fontId="11" fillId="4" borderId="2" applyAlignment="1" pivotButton="0" quotePrefix="0" xfId="0">
      <alignment horizontal="center" vertical="center" wrapText="1" readingOrder="2"/>
    </xf>
    <xf numFmtId="0" fontId="0" fillId="4" borderId="2" pivotButton="0" quotePrefix="0" xfId="0"/>
    <xf numFmtId="0" fontId="7" fillId="2" borderId="1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2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6" fillId="0" borderId="1" applyAlignment="1" pivotButton="0" quotePrefix="0" xfId="0">
      <alignment horizontal="center" vertical="center" wrapText="1" readingOrder="2"/>
    </xf>
    <xf numFmtId="3" fontId="10" fillId="2" borderId="3" applyAlignment="1" pivotButton="0" quotePrefix="0" xfId="0">
      <alignment horizontal="center" vertical="center" wrapText="1" readingOrder="2"/>
    </xf>
    <xf numFmtId="0" fontId="0" fillId="2" borderId="3" pivotButton="0" quotePrefix="0" xfId="0"/>
    <xf numFmtId="3" fontId="12" fillId="6" borderId="3" applyAlignment="1" pivotButton="0" quotePrefix="0" xfId="0">
      <alignment horizontal="center" vertical="center" wrapText="1" readingOrder="2"/>
    </xf>
    <xf numFmtId="0" fontId="0" fillId="6" borderId="3" pivotButton="0" quotePrefix="0" xfId="0"/>
    <xf numFmtId="165" fontId="12" fillId="6" borderId="3" applyAlignment="1" pivotButton="0" quotePrefix="0" xfId="0">
      <alignment horizontal="center" vertical="center" wrapText="1" readingOrder="2"/>
    </xf>
    <xf numFmtId="0" fontId="5" fillId="5" borderId="1" applyAlignment="1" applyProtection="1" pivotButton="0" quotePrefix="0" xfId="0">
      <alignment horizontal="center" vertical="center" wrapText="1" readingOrder="2"/>
      <protection locked="0" hidden="0"/>
    </xf>
    <xf numFmtId="165" fontId="5" fillId="5" borderId="1" applyAlignment="1" applyProtection="1" pivotButton="0" quotePrefix="0" xfId="0">
      <alignment horizontal="center" vertical="center" wrapText="1" readingOrder="2"/>
      <protection locked="0" hidden="0"/>
    </xf>
    <xf numFmtId="164" fontId="5" fillId="5" borderId="1" applyAlignment="1" applyProtection="1" pivotButton="0" quotePrefix="0" xfId="0">
      <alignment horizontal="center" vertical="center" wrapText="1" readingOrder="2"/>
      <protection locked="0" hidden="0"/>
    </xf>
    <xf numFmtId="9" fontId="5" fillId="5" borderId="1" applyAlignment="1" applyProtection="1" pivotButton="0" quotePrefix="0" xfId="0">
      <alignment horizontal="center" vertical="center" wrapText="1" readingOrder="2"/>
      <protection locked="0" hidden="0"/>
    </xf>
    <xf numFmtId="167" fontId="12" fillId="6" borderId="3" applyAlignment="1" pivotButton="0" quotePrefix="0" xfId="0">
      <alignment horizontal="center" vertical="center" wrapText="1" readingOrder="2"/>
    </xf>
    <xf numFmtId="2" fontId="12" fillId="6" borderId="3" applyAlignment="1" pivotButton="0" quotePrefix="0" xfId="0">
      <alignment horizontal="center" vertical="center" wrapText="1" readingOrder="2"/>
    </xf>
    <xf numFmtId="0" fontId="4" fillId="4" borderId="1" applyAlignment="1" pivotButton="0" quotePrefix="0" xfId="0">
      <alignment horizontal="center" vertical="center" wrapText="1" readingOrder="2"/>
    </xf>
    <xf numFmtId="1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8" fillId="6" borderId="1" applyAlignment="1" pivotButton="0" quotePrefix="0" xfId="0">
      <alignment horizontal="center" vertical="center" wrapText="1" readingOrder="2"/>
    </xf>
    <xf numFmtId="165" fontId="8" fillId="6" borderId="1" applyAlignment="1" pivotButton="0" quotePrefix="0" xfId="0">
      <alignment horizontal="center" vertical="center" wrapText="1" readingOrder="2"/>
    </xf>
    <xf numFmtId="2" fontId="8" fillId="6" borderId="1" applyAlignment="1" pivotButton="0" quotePrefix="0" xfId="0">
      <alignment horizontal="center" vertical="center" wrapText="1" readingOrder="2"/>
    </xf>
    <xf numFmtId="166" fontId="8" fillId="6" borderId="1" applyAlignment="1" pivotButton="0" quotePrefix="0" xfId="0">
      <alignment horizontal="center" vertical="center" wrapText="1" readingOrder="2"/>
    </xf>
    <xf numFmtId="0" fontId="5" fillId="5" borderId="1" applyAlignment="1" applyProtection="1" pivotButton="0" quotePrefix="0" xfId="0">
      <alignment horizontal="right" vertical="center" wrapText="1" readingOrder="2"/>
      <protection locked="0" hidden="0"/>
    </xf>
    <xf numFmtId="3" fontId="8" fillId="6" borderId="1" applyAlignment="1" pivotButton="0" quotePrefix="0" xfId="0">
      <alignment horizontal="center" vertical="center" wrapText="1" readingOrder="2"/>
    </xf>
    <xf numFmtId="164" fontId="8" fillId="6" borderId="1" applyAlignment="1" pivotButton="0" quotePrefix="0" xfId="0">
      <alignment horizontal="center" vertical="center" wrapText="1" readingOrder="2"/>
    </xf>
    <xf numFmtId="0" fontId="4" fillId="7" borderId="1" applyAlignment="1" pivotButton="0" quotePrefix="0" xfId="0">
      <alignment horizontal="right" vertical="center" wrapText="1" readingOrder="2"/>
    </xf>
    <xf numFmtId="167" fontId="4" fillId="7" borderId="1" applyAlignment="1" pivotButton="0" quotePrefix="0" xfId="0">
      <alignment horizontal="center" vertical="center" wrapText="1" readingOrder="2"/>
    </xf>
    <xf numFmtId="3" fontId="4" fillId="7" borderId="1" applyAlignment="1" pivotButton="0" quotePrefix="0" xfId="0">
      <alignment horizontal="center" vertical="center" wrapText="1" readingOrder="2"/>
    </xf>
    <xf numFmtId="2" fontId="4" fillId="7" borderId="1" applyAlignment="1" pivotButton="0" quotePrefix="0" xfId="0">
      <alignment horizontal="center" vertical="center" wrapText="1" readingOrder="2"/>
    </xf>
    <xf numFmtId="0" fontId="8" fillId="0" borderId="1" applyAlignment="1" pivotButton="0" quotePrefix="0" xfId="0">
      <alignment horizontal="right" vertical="center" wrapText="1" readingOrder="2"/>
    </xf>
    <xf numFmtId="0" fontId="7" fillId="2" borderId="1" applyAlignment="1" pivotButton="0" quotePrefix="0" xfId="0">
      <alignment horizontal="right" vertical="center" wrapText="1" readingOrder="2"/>
    </xf>
    <xf numFmtId="0" fontId="8" fillId="6" borderId="1" applyAlignment="1" pivotButton="0" quotePrefix="0" xfId="0">
      <alignment horizontal="right" vertical="center" wrapText="1" readingOrder="2"/>
    </xf>
    <xf numFmtId="0" fontId="8" fillId="2" borderId="1" applyAlignment="1" pivotButton="0" quotePrefix="0" xfId="0">
      <alignment horizontal="right" vertical="center" wrapText="1" readingOrder="2"/>
    </xf>
    <xf numFmtId="0" fontId="13" fillId="0" borderId="0" applyAlignment="1" pivotButton="0" quotePrefix="0" xfId="0">
      <alignment horizontal="right" vertical="center" wrapText="1" readingOrder="2"/>
    </xf>
    <xf numFmtId="0" fontId="8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1">
    <dxf>
      <font>
        <name val="Tahoma"/>
        <color rgb="003B2A14"/>
      </font>
      <fill>
        <patternFill patternType="solid">
          <fgColor rgb="00FBD0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عدد البلوك لكل جدار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92400E"/>
            </a:solidFill>
            <a:ln xmlns:a="http://schemas.openxmlformats.org/drawingml/2006/main">
              <a:solidFill>
                <a:srgbClr val="92400E"/>
              </a:solidFill>
              <a:prstDash val="solid"/>
            </a:ln>
          </spPr>
          <cat>
            <numRef>
              <f>'حصر البلوك'!$A$23:$A$28</f>
            </numRef>
          </cat>
          <val>
            <numRef>
              <f>'حصر البلوك'!$I$23:$I$28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39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65A30D"/>
    <outlinePr summaryBelow="1" summaryRight="1"/>
    <pageSetUpPr fitToPage="1"/>
  </sheetPr>
  <dimension ref="A1:O37"/>
  <sheetViews>
    <sheetView showGridLines="0" rightToLeft="1" zoomScale="100" workbookViewId="0">
      <pane xSplit="1" ySplit="22" topLeftCell="B2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8" customWidth="1" min="2" max="2"/>
    <col width="10" customWidth="1" min="3" max="3"/>
    <col width="10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2" customWidth="1" min="11" max="11"/>
    <col width="3" customWidth="1" min="12" max="12"/>
    <col width="11" customWidth="1" min="13" max="13"/>
    <col width="11" customWidth="1" min="14" max="14"/>
    <col width="11" customWidth="1" min="15" max="15"/>
  </cols>
  <sheetData>
    <row r="1" ht="36" customHeight="1">
      <c r="A1" s="1" t="inlineStr">
        <is>
          <t>كميات أعمال البلوك: عدد البلوك والمونة والأسمنت والرمل والتكلفة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18" customHeight="1">
      <c r="A2" s="3" t="inlineStr">
        <is>
          <t>أدخل الجدران وسماكاتها وفتحاتها فيحسب الشيت البلوك والمونة والأسمنت والرمل والتكلفة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</row>
    <row r="4" ht="18" customHeight="1">
      <c r="A4" s="5" t="inlineStr">
        <is>
          <t>الإعدادات</t>
        </is>
      </c>
      <c r="B4" s="6" t="n"/>
      <c r="C4" s="6" t="n"/>
      <c r="E4" s="7" t="inlineStr">
        <is>
          <t>عدد البلوك للطلب</t>
        </is>
      </c>
      <c r="F4" s="8" t="n"/>
      <c r="G4" s="9" t="inlineStr">
        <is>
          <t>أكياس الأسمنت</t>
        </is>
      </c>
      <c r="H4" s="10" t="n"/>
      <c r="I4" s="9" t="inlineStr">
        <is>
          <t>الرمل (م³)</t>
        </is>
      </c>
      <c r="J4" s="10" t="n"/>
      <c r="M4" s="11" t="inlineStr">
        <is>
          <t>نسبة المونة</t>
        </is>
      </c>
      <c r="N4" s="11" t="inlineStr">
        <is>
          <t>أكياس/م³</t>
        </is>
      </c>
    </row>
    <row r="5" ht="34" customHeight="1">
      <c r="A5" s="12" t="inlineStr">
        <is>
          <t>طول البلوكة (م)</t>
        </is>
      </c>
      <c r="B5" s="13" t="n">
        <v>0.4</v>
      </c>
      <c r="C5" s="14" t="inlineStr">
        <is>
          <t>m</t>
        </is>
      </c>
      <c r="E5" s="15">
        <f>$I$37</f>
        <v/>
      </c>
      <c r="F5" s="16" t="n"/>
      <c r="G5" s="17">
        <f>ROUNDUP($J$37*$B$14,0)</f>
        <v/>
      </c>
      <c r="H5" s="18" t="n"/>
      <c r="I5" s="19">
        <f>$J$37*$B$15</f>
        <v/>
      </c>
      <c r="J5" s="18" t="n"/>
      <c r="M5" s="20" t="inlineStr">
        <is>
          <t>1:3 (قوي)</t>
        </is>
      </c>
      <c r="N5" s="21" t="n">
        <v>10</v>
      </c>
    </row>
    <row r="6">
      <c r="A6" s="12" t="inlineStr">
        <is>
          <t>ارتفاع البلوكة (م)</t>
        </is>
      </c>
      <c r="B6" s="13" t="n">
        <v>0.2</v>
      </c>
      <c r="C6" s="14" t="inlineStr">
        <is>
          <t>m</t>
        </is>
      </c>
      <c r="M6" s="20" t="inlineStr">
        <is>
          <t>1:4 (عادي)</t>
        </is>
      </c>
      <c r="N6" s="21" t="n">
        <v>8</v>
      </c>
    </row>
    <row r="7" ht="18" customHeight="1">
      <c r="A7" s="12" t="inlineStr">
        <is>
          <t>سمك الفاصل (م)</t>
        </is>
      </c>
      <c r="B7" s="22" t="n">
        <v>0.01</v>
      </c>
      <c r="C7" s="14" t="inlineStr">
        <is>
          <t>m</t>
        </is>
      </c>
      <c r="E7" s="9" t="inlineStr">
        <is>
          <t>المساحة الصافية (م²)</t>
        </is>
      </c>
      <c r="F7" s="10" t="n"/>
      <c r="G7" s="9" t="inlineStr">
        <is>
          <t>المونة (م³)</t>
        </is>
      </c>
      <c r="H7" s="10" t="n"/>
      <c r="I7" s="7" t="inlineStr">
        <is>
          <t>إجمالي التكلفة (ريال)</t>
        </is>
      </c>
      <c r="J7" s="8" t="n"/>
      <c r="M7" s="20" t="inlineStr">
        <is>
          <t>1:5 (اقتصادي)</t>
        </is>
      </c>
      <c r="N7" s="21" t="n">
        <v>6.5</v>
      </c>
    </row>
    <row r="8" ht="34" customHeight="1">
      <c r="A8" s="12" t="inlineStr">
        <is>
          <t>هدر البلوك</t>
        </is>
      </c>
      <c r="B8" s="23" t="n">
        <v>0.05</v>
      </c>
      <c r="E8" s="24">
        <f>$H$37</f>
        <v/>
      </c>
      <c r="F8" s="18" t="n"/>
      <c r="G8" s="25">
        <f>$J$37</f>
        <v/>
      </c>
      <c r="H8" s="18" t="n"/>
      <c r="I8" s="15">
        <f>$K$37+ROUNDUP($J$37*$B$14,0)*$B$10+$J$37*$B$15*$B$11+$H$37*$B$12</f>
        <v/>
      </c>
      <c r="J8" s="16" t="n"/>
    </row>
    <row r="9" ht="30" customHeight="1">
      <c r="A9" s="12" t="inlineStr">
        <is>
          <t>هدر المونة</t>
        </is>
      </c>
      <c r="B9" s="23" t="n">
        <v>0.15</v>
      </c>
      <c r="M9" s="11" t="inlineStr">
        <is>
          <t>السماكة سم</t>
        </is>
      </c>
      <c r="N9" s="11" t="inlineStr">
        <is>
          <t>سعر البلوكة</t>
        </is>
      </c>
    </row>
    <row r="10">
      <c r="A10" s="12" t="inlineStr">
        <is>
          <t>سعر كيس الأسمنت (ريال)</t>
        </is>
      </c>
      <c r="B10" s="21" t="n">
        <v>18</v>
      </c>
      <c r="C10" s="14" t="inlineStr">
        <is>
          <t>SAR</t>
        </is>
      </c>
      <c r="E10" s="26" t="inlineStr">
        <is>
          <t>الفحص</t>
        </is>
      </c>
      <c r="M10" s="27" t="n">
        <v>10</v>
      </c>
      <c r="N10" s="13" t="n">
        <v>2.2</v>
      </c>
    </row>
    <row r="11">
      <c r="A11" s="12" t="inlineStr">
        <is>
          <t>سعر الرمل (ريال/م³)</t>
        </is>
      </c>
      <c r="B11" s="27" t="n">
        <v>60</v>
      </c>
      <c r="C11" s="14" t="inlineStr">
        <is>
          <t>SAR</t>
        </is>
      </c>
      <c r="E11" s="28">
        <f>IF(SUMPRODUCT(((B23:B36)&gt;0)*((F23:F36)&gt;(C23:C36)*(D23:D36)))&gt;0,"فتحات أكبر من مساحة جدار","سليم")</f>
        <v/>
      </c>
      <c r="M11" s="27" t="n">
        <v>15</v>
      </c>
      <c r="N11" s="13" t="n">
        <v>2.8</v>
      </c>
    </row>
    <row r="12">
      <c r="A12" s="12" t="inlineStr">
        <is>
          <t>مصنعية البناء (ريال/م²)</t>
        </is>
      </c>
      <c r="B12" s="21" t="n">
        <v>25</v>
      </c>
      <c r="C12" s="14" t="inlineStr">
        <is>
          <t>SAR</t>
        </is>
      </c>
      <c r="E12" s="28">
        <f>IFERROR("متوسط البلوك للمتر المربع: "&amp;TEXT($I$37/$H$37,"0.0"),"")</f>
        <v/>
      </c>
      <c r="M12" s="27" t="n">
        <v>20</v>
      </c>
      <c r="N12" s="13" t="n">
        <v>3.4</v>
      </c>
    </row>
    <row r="13">
      <c r="A13" s="12" t="inlineStr">
        <is>
          <t>نسبة المونة</t>
        </is>
      </c>
      <c r="B13" s="20" t="inlineStr">
        <is>
          <t>1:4 (عادي)</t>
        </is>
      </c>
    </row>
    <row r="14">
      <c r="A14" s="12" t="inlineStr">
        <is>
          <t>أكياس الأسمنت/م³ مونة</t>
        </is>
      </c>
      <c r="B14" s="29">
        <f>INDEX($N$5:$N$7,MATCH($B$13,$M$5:$M$7,0))</f>
        <v/>
      </c>
    </row>
    <row r="15">
      <c r="A15" s="12" t="inlineStr">
        <is>
          <t>الرمل (م³/م³ مونة)</t>
        </is>
      </c>
      <c r="B15" s="13" t="n">
        <v>1.1</v>
      </c>
      <c r="C15" s="14" t="inlineStr">
        <is>
          <t>m³</t>
        </is>
      </c>
    </row>
    <row r="16">
      <c r="A16" s="12" t="inlineStr">
        <is>
          <t>عدد البلوك في المتر المربع</t>
        </is>
      </c>
      <c r="B16" s="30">
        <f>1/(($B$5+$B$7)*($B$6+$B$7))</f>
        <v/>
      </c>
    </row>
    <row r="17">
      <c r="A17" s="12" t="inlineStr">
        <is>
          <t>مونة لكل م² لسماكة 20 سم (م³)</t>
        </is>
      </c>
      <c r="B17" s="31">
        <f>$B$16*(($B$5+$B$7)*($B$6+$B$7)-$B$5*$B$6)*0.2</f>
        <v/>
      </c>
    </row>
    <row r="21" ht="22" customHeight="1">
      <c r="A21" s="5" t="inlineStr">
        <is>
          <t>جدول الجدران</t>
        </is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</row>
    <row r="22" ht="34" customHeight="1">
      <c r="A22" s="11" t="inlineStr">
        <is>
          <t>الجدار</t>
        </is>
      </c>
      <c r="B22" s="11" t="inlineStr">
        <is>
          <t>العدد</t>
        </is>
      </c>
      <c r="C22" s="11" t="inlineStr">
        <is>
          <t>الطول (م)</t>
        </is>
      </c>
      <c r="D22" s="11" t="inlineStr">
        <is>
          <t>الارتفاع (م)</t>
        </is>
      </c>
      <c r="E22" s="11" t="inlineStr">
        <is>
          <t>السماكة (سم)</t>
        </is>
      </c>
      <c r="F22" s="11" t="inlineStr">
        <is>
          <t>فتحات م²</t>
        </is>
      </c>
      <c r="G22" s="11" t="inlineStr">
        <is>
          <t>المساحة الإجمالية</t>
        </is>
      </c>
      <c r="H22" s="11" t="inlineStr">
        <is>
          <t>الصافية م²</t>
        </is>
      </c>
      <c r="I22" s="11" t="inlineStr">
        <is>
          <t>بلوك</t>
        </is>
      </c>
      <c r="J22" s="11" t="inlineStr">
        <is>
          <t>مونة م³</t>
        </is>
      </c>
      <c r="K22" s="11" t="inlineStr">
        <is>
          <t>تكلفة البلوك</t>
        </is>
      </c>
    </row>
    <row r="23">
      <c r="A23" s="32" t="inlineStr">
        <is>
          <t>جدار خارجي شمالي</t>
        </is>
      </c>
      <c r="B23" s="27" t="n">
        <v>1</v>
      </c>
      <c r="C23" s="13" t="n">
        <v>12</v>
      </c>
      <c r="D23" s="13" t="n">
        <v>3</v>
      </c>
      <c r="E23" s="27" t="n">
        <v>20</v>
      </c>
      <c r="F23" s="13" t="n">
        <v>4</v>
      </c>
      <c r="G23" s="30">
        <f>IF(AND(N(B23)&gt;0,N(C23)&gt;0,N(D23)&gt;0,N(E23)&gt;0),B23*C23*D23,"")</f>
        <v/>
      </c>
      <c r="H23" s="30">
        <f>IF(AND(N(B23)&gt;0,N(C23)&gt;0,N(D23)&gt;0,N(E23)&gt;0),MAX(0,G23-B23*N(F23)),"")</f>
        <v/>
      </c>
      <c r="I23" s="33">
        <f>IF(AND(N(B23)&gt;0,N(C23)&gt;0,N(D23)&gt;0,N(E23)&gt;0),ROUNDUP(H23*$B$16*(1+$B$8),0),"")</f>
        <v/>
      </c>
      <c r="J23" s="34">
        <f>IF(AND(N(B23)&gt;0,N(C23)&gt;0,N(D23)&gt;0,N(E23)&gt;0),H23*$B$16*(($B$5+$B$7)*($B$6+$B$7)-$B$5*$B$6)*E23/100*(1+$B$9),"")</f>
        <v/>
      </c>
      <c r="K23" s="33">
        <f>IF(AND(N(B23)&gt;0,N(C23)&gt;0,N(D23)&gt;0,N(E23)&gt;0),I23*IFERROR(INDEX($N$10:$N$12,MATCH(E23,$M$10:$M$12,0)),0),"")</f>
        <v/>
      </c>
    </row>
    <row r="24">
      <c r="A24" s="32" t="inlineStr">
        <is>
          <t>جدار خارجي جنوبي</t>
        </is>
      </c>
      <c r="B24" s="27" t="n">
        <v>1</v>
      </c>
      <c r="C24" s="13" t="n">
        <v>12</v>
      </c>
      <c r="D24" s="13" t="n">
        <v>3</v>
      </c>
      <c r="E24" s="27" t="n">
        <v>20</v>
      </c>
      <c r="F24" s="13" t="n">
        <v>6.5</v>
      </c>
      <c r="G24" s="30">
        <f>IF(AND(N(B24)&gt;0,N(C24)&gt;0,N(D24)&gt;0,N(E24)&gt;0),B24*C24*D24,"")</f>
        <v/>
      </c>
      <c r="H24" s="30">
        <f>IF(AND(N(B24)&gt;0,N(C24)&gt;0,N(D24)&gt;0,N(E24)&gt;0),MAX(0,G24-B24*N(F24)),"")</f>
        <v/>
      </c>
      <c r="I24" s="33">
        <f>IF(AND(N(B24)&gt;0,N(C24)&gt;0,N(D24)&gt;0,N(E24)&gt;0),ROUNDUP(H24*$B$16*(1+$B$8),0),"")</f>
        <v/>
      </c>
      <c r="J24" s="34">
        <f>IF(AND(N(B24)&gt;0,N(C24)&gt;0,N(D24)&gt;0,N(E24)&gt;0),H24*$B$16*(($B$5+$B$7)*($B$6+$B$7)-$B$5*$B$6)*E24/100*(1+$B$9),"")</f>
        <v/>
      </c>
      <c r="K24" s="33">
        <f>IF(AND(N(B24)&gt;0,N(C24)&gt;0,N(D24)&gt;0,N(E24)&gt;0),I24*IFERROR(INDEX($N$10:$N$12,MATCH(E24,$M$10:$M$12,0)),0),"")</f>
        <v/>
      </c>
    </row>
    <row r="25">
      <c r="A25" s="32" t="inlineStr">
        <is>
          <t>جدار خارجي شرقي</t>
        </is>
      </c>
      <c r="B25" s="27" t="n">
        <v>1</v>
      </c>
      <c r="C25" s="13" t="n">
        <v>9</v>
      </c>
      <c r="D25" s="13" t="n">
        <v>3</v>
      </c>
      <c r="E25" s="27" t="n">
        <v>20</v>
      </c>
      <c r="F25" s="13" t="n">
        <v>2.4</v>
      </c>
      <c r="G25" s="30">
        <f>IF(AND(N(B25)&gt;0,N(C25)&gt;0,N(D25)&gt;0,N(E25)&gt;0),B25*C25*D25,"")</f>
        <v/>
      </c>
      <c r="H25" s="30">
        <f>IF(AND(N(B25)&gt;0,N(C25)&gt;0,N(D25)&gt;0,N(E25)&gt;0),MAX(0,G25-B25*N(F25)),"")</f>
        <v/>
      </c>
      <c r="I25" s="33">
        <f>IF(AND(N(B25)&gt;0,N(C25)&gt;0,N(D25)&gt;0,N(E25)&gt;0),ROUNDUP(H25*$B$16*(1+$B$8),0),"")</f>
        <v/>
      </c>
      <c r="J25" s="34">
        <f>IF(AND(N(B25)&gt;0,N(C25)&gt;0,N(D25)&gt;0,N(E25)&gt;0),H25*$B$16*(($B$5+$B$7)*($B$6+$B$7)-$B$5*$B$6)*E25/100*(1+$B$9),"")</f>
        <v/>
      </c>
      <c r="K25" s="33">
        <f>IF(AND(N(B25)&gt;0,N(C25)&gt;0,N(D25)&gt;0,N(E25)&gt;0),I25*IFERROR(INDEX($N$10:$N$12,MATCH(E25,$M$10:$M$12,0)),0),"")</f>
        <v/>
      </c>
    </row>
    <row r="26">
      <c r="A26" s="32" t="inlineStr">
        <is>
          <t>جدار خارجي غربي</t>
        </is>
      </c>
      <c r="B26" s="27" t="n">
        <v>1</v>
      </c>
      <c r="C26" s="13" t="n">
        <v>9</v>
      </c>
      <c r="D26" s="13" t="n">
        <v>3</v>
      </c>
      <c r="E26" s="27" t="n">
        <v>20</v>
      </c>
      <c r="F26" s="13" t="n">
        <v>2</v>
      </c>
      <c r="G26" s="30">
        <f>IF(AND(N(B26)&gt;0,N(C26)&gt;0,N(D26)&gt;0,N(E26)&gt;0),B26*C26*D26,"")</f>
        <v/>
      </c>
      <c r="H26" s="30">
        <f>IF(AND(N(B26)&gt;0,N(C26)&gt;0,N(D26)&gt;0,N(E26)&gt;0),MAX(0,G26-B26*N(F26)),"")</f>
        <v/>
      </c>
      <c r="I26" s="33">
        <f>IF(AND(N(B26)&gt;0,N(C26)&gt;0,N(D26)&gt;0,N(E26)&gt;0),ROUNDUP(H26*$B$16*(1+$B$8),0),"")</f>
        <v/>
      </c>
      <c r="J26" s="34">
        <f>IF(AND(N(B26)&gt;0,N(C26)&gt;0,N(D26)&gt;0,N(E26)&gt;0),H26*$B$16*(($B$5+$B$7)*($B$6+$B$7)-$B$5*$B$6)*E26/100*(1+$B$9),"")</f>
        <v/>
      </c>
      <c r="K26" s="33">
        <f>IF(AND(N(B26)&gt;0,N(C26)&gt;0,N(D26)&gt;0,N(E26)&gt;0),I26*IFERROR(INDEX($N$10:$N$12,MATCH(E26,$M$10:$M$12,0)),0),"")</f>
        <v/>
      </c>
    </row>
    <row r="27">
      <c r="A27" s="32" t="inlineStr">
        <is>
          <t>جدران داخلية 15 سم</t>
        </is>
      </c>
      <c r="B27" s="27" t="n">
        <v>6</v>
      </c>
      <c r="C27" s="13" t="n">
        <v>4</v>
      </c>
      <c r="D27" s="13" t="n">
        <v>3</v>
      </c>
      <c r="E27" s="27" t="n">
        <v>15</v>
      </c>
      <c r="F27" s="13" t="n">
        <v>1.8</v>
      </c>
      <c r="G27" s="30">
        <f>IF(AND(N(B27)&gt;0,N(C27)&gt;0,N(D27)&gt;0,N(E27)&gt;0),B27*C27*D27,"")</f>
        <v/>
      </c>
      <c r="H27" s="30">
        <f>IF(AND(N(B27)&gt;0,N(C27)&gt;0,N(D27)&gt;0,N(E27)&gt;0),MAX(0,G27-B27*N(F27)),"")</f>
        <v/>
      </c>
      <c r="I27" s="33">
        <f>IF(AND(N(B27)&gt;0,N(C27)&gt;0,N(D27)&gt;0,N(E27)&gt;0),ROUNDUP(H27*$B$16*(1+$B$8),0),"")</f>
        <v/>
      </c>
      <c r="J27" s="34">
        <f>IF(AND(N(B27)&gt;0,N(C27)&gt;0,N(D27)&gt;0,N(E27)&gt;0),H27*$B$16*(($B$5+$B$7)*($B$6+$B$7)-$B$5*$B$6)*E27/100*(1+$B$9),"")</f>
        <v/>
      </c>
      <c r="K27" s="33">
        <f>IF(AND(N(B27)&gt;0,N(C27)&gt;0,N(D27)&gt;0,N(E27)&gt;0),I27*IFERROR(INDEX($N$10:$N$12,MATCH(E27,$M$10:$M$12,0)),0),"")</f>
        <v/>
      </c>
    </row>
    <row r="28">
      <c r="A28" s="32" t="inlineStr">
        <is>
          <t>جدران حمامات 10 سم</t>
        </is>
      </c>
      <c r="B28" s="27" t="n">
        <v>4</v>
      </c>
      <c r="C28" s="13" t="n">
        <v>2.5</v>
      </c>
      <c r="D28" s="13" t="n">
        <v>3</v>
      </c>
      <c r="E28" s="27" t="n">
        <v>10</v>
      </c>
      <c r="F28" s="13" t="n">
        <v>1.6</v>
      </c>
      <c r="G28" s="30">
        <f>IF(AND(N(B28)&gt;0,N(C28)&gt;0,N(D28)&gt;0,N(E28)&gt;0),B28*C28*D28,"")</f>
        <v/>
      </c>
      <c r="H28" s="30">
        <f>IF(AND(N(B28)&gt;0,N(C28)&gt;0,N(D28)&gt;0,N(E28)&gt;0),MAX(0,G28-B28*N(F28)),"")</f>
        <v/>
      </c>
      <c r="I28" s="33">
        <f>IF(AND(N(B28)&gt;0,N(C28)&gt;0,N(D28)&gt;0,N(E28)&gt;0),ROUNDUP(H28*$B$16*(1+$B$8),0),"")</f>
        <v/>
      </c>
      <c r="J28" s="34">
        <f>IF(AND(N(B28)&gt;0,N(C28)&gt;0,N(D28)&gt;0,N(E28)&gt;0),H28*$B$16*(($B$5+$B$7)*($B$6+$B$7)-$B$5*$B$6)*E28/100*(1+$B$9),"")</f>
        <v/>
      </c>
      <c r="K28" s="33">
        <f>IF(AND(N(B28)&gt;0,N(C28)&gt;0,N(D28)&gt;0,N(E28)&gt;0),I28*IFERROR(INDEX($N$10:$N$12,MATCH(E28,$M$10:$M$12,0)),0),"")</f>
        <v/>
      </c>
    </row>
    <row r="29">
      <c r="A29" s="32" t="n"/>
      <c r="B29" s="27" t="n"/>
      <c r="C29" s="13" t="n"/>
      <c r="D29" s="13" t="n"/>
      <c r="E29" s="27" t="n"/>
      <c r="F29" s="13" t="n"/>
      <c r="G29" s="30">
        <f>IF(AND(N(B29)&gt;0,N(C29)&gt;0,N(D29)&gt;0,N(E29)&gt;0),B29*C29*D29,"")</f>
        <v/>
      </c>
      <c r="H29" s="30">
        <f>IF(AND(N(B29)&gt;0,N(C29)&gt;0,N(D29)&gt;0,N(E29)&gt;0),MAX(0,G29-B29*N(F29)),"")</f>
        <v/>
      </c>
      <c r="I29" s="33">
        <f>IF(AND(N(B29)&gt;0,N(C29)&gt;0,N(D29)&gt;0,N(E29)&gt;0),ROUNDUP(H29*$B$16*(1+$B$8),0),"")</f>
        <v/>
      </c>
      <c r="J29" s="34">
        <f>IF(AND(N(B29)&gt;0,N(C29)&gt;0,N(D29)&gt;0,N(E29)&gt;0),H29*$B$16*(($B$5+$B$7)*($B$6+$B$7)-$B$5*$B$6)*E29/100*(1+$B$9),"")</f>
        <v/>
      </c>
      <c r="K29" s="33">
        <f>IF(AND(N(B29)&gt;0,N(C29)&gt;0,N(D29)&gt;0,N(E29)&gt;0),I29*IFERROR(INDEX($N$10:$N$12,MATCH(E29,$M$10:$M$12,0)),0),"")</f>
        <v/>
      </c>
    </row>
    <row r="30">
      <c r="A30" s="32" t="n"/>
      <c r="B30" s="27" t="n"/>
      <c r="C30" s="13" t="n"/>
      <c r="D30" s="13" t="n"/>
      <c r="E30" s="27" t="n"/>
      <c r="F30" s="13" t="n"/>
      <c r="G30" s="30">
        <f>IF(AND(N(B30)&gt;0,N(C30)&gt;0,N(D30)&gt;0,N(E30)&gt;0),B30*C30*D30,"")</f>
        <v/>
      </c>
      <c r="H30" s="30">
        <f>IF(AND(N(B30)&gt;0,N(C30)&gt;0,N(D30)&gt;0,N(E30)&gt;0),MAX(0,G30-B30*N(F30)),"")</f>
        <v/>
      </c>
      <c r="I30" s="33">
        <f>IF(AND(N(B30)&gt;0,N(C30)&gt;0,N(D30)&gt;0,N(E30)&gt;0),ROUNDUP(H30*$B$16*(1+$B$8),0),"")</f>
        <v/>
      </c>
      <c r="J30" s="34">
        <f>IF(AND(N(B30)&gt;0,N(C30)&gt;0,N(D30)&gt;0,N(E30)&gt;0),H30*$B$16*(($B$5+$B$7)*($B$6+$B$7)-$B$5*$B$6)*E30/100*(1+$B$9),"")</f>
        <v/>
      </c>
      <c r="K30" s="33">
        <f>IF(AND(N(B30)&gt;0,N(C30)&gt;0,N(D30)&gt;0,N(E30)&gt;0),I30*IFERROR(INDEX($N$10:$N$12,MATCH(E30,$M$10:$M$12,0)),0),"")</f>
        <v/>
      </c>
    </row>
    <row r="31">
      <c r="A31" s="32" t="n"/>
      <c r="B31" s="27" t="n"/>
      <c r="C31" s="13" t="n"/>
      <c r="D31" s="13" t="n"/>
      <c r="E31" s="27" t="n"/>
      <c r="F31" s="13" t="n"/>
      <c r="G31" s="30">
        <f>IF(AND(N(B31)&gt;0,N(C31)&gt;0,N(D31)&gt;0,N(E31)&gt;0),B31*C31*D31,"")</f>
        <v/>
      </c>
      <c r="H31" s="30">
        <f>IF(AND(N(B31)&gt;0,N(C31)&gt;0,N(D31)&gt;0,N(E31)&gt;0),MAX(0,G31-B31*N(F31)),"")</f>
        <v/>
      </c>
      <c r="I31" s="33">
        <f>IF(AND(N(B31)&gt;0,N(C31)&gt;0,N(D31)&gt;0,N(E31)&gt;0),ROUNDUP(H31*$B$16*(1+$B$8),0),"")</f>
        <v/>
      </c>
      <c r="J31" s="34">
        <f>IF(AND(N(B31)&gt;0,N(C31)&gt;0,N(D31)&gt;0,N(E31)&gt;0),H31*$B$16*(($B$5+$B$7)*($B$6+$B$7)-$B$5*$B$6)*E31/100*(1+$B$9),"")</f>
        <v/>
      </c>
      <c r="K31" s="33">
        <f>IF(AND(N(B31)&gt;0,N(C31)&gt;0,N(D31)&gt;0,N(E31)&gt;0),I31*IFERROR(INDEX($N$10:$N$12,MATCH(E31,$M$10:$M$12,0)),0),"")</f>
        <v/>
      </c>
    </row>
    <row r="32">
      <c r="A32" s="32" t="n"/>
      <c r="B32" s="27" t="n"/>
      <c r="C32" s="13" t="n"/>
      <c r="D32" s="13" t="n"/>
      <c r="E32" s="27" t="n"/>
      <c r="F32" s="13" t="n"/>
      <c r="G32" s="30">
        <f>IF(AND(N(B32)&gt;0,N(C32)&gt;0,N(D32)&gt;0,N(E32)&gt;0),B32*C32*D32,"")</f>
        <v/>
      </c>
      <c r="H32" s="30">
        <f>IF(AND(N(B32)&gt;0,N(C32)&gt;0,N(D32)&gt;0,N(E32)&gt;0),MAX(0,G32-B32*N(F32)),"")</f>
        <v/>
      </c>
      <c r="I32" s="33">
        <f>IF(AND(N(B32)&gt;0,N(C32)&gt;0,N(D32)&gt;0,N(E32)&gt;0),ROUNDUP(H32*$B$16*(1+$B$8),0),"")</f>
        <v/>
      </c>
      <c r="J32" s="34">
        <f>IF(AND(N(B32)&gt;0,N(C32)&gt;0,N(D32)&gt;0,N(E32)&gt;0),H32*$B$16*(($B$5+$B$7)*($B$6+$B$7)-$B$5*$B$6)*E32/100*(1+$B$9),"")</f>
        <v/>
      </c>
      <c r="K32" s="33">
        <f>IF(AND(N(B32)&gt;0,N(C32)&gt;0,N(D32)&gt;0,N(E32)&gt;0),I32*IFERROR(INDEX($N$10:$N$12,MATCH(E32,$M$10:$M$12,0)),0),"")</f>
        <v/>
      </c>
    </row>
    <row r="33">
      <c r="A33" s="32" t="n"/>
      <c r="B33" s="27" t="n"/>
      <c r="C33" s="13" t="n"/>
      <c r="D33" s="13" t="n"/>
      <c r="E33" s="27" t="n"/>
      <c r="F33" s="13" t="n"/>
      <c r="G33" s="30">
        <f>IF(AND(N(B33)&gt;0,N(C33)&gt;0,N(D33)&gt;0,N(E33)&gt;0),B33*C33*D33,"")</f>
        <v/>
      </c>
      <c r="H33" s="30">
        <f>IF(AND(N(B33)&gt;0,N(C33)&gt;0,N(D33)&gt;0,N(E33)&gt;0),MAX(0,G33-B33*N(F33)),"")</f>
        <v/>
      </c>
      <c r="I33" s="33">
        <f>IF(AND(N(B33)&gt;0,N(C33)&gt;0,N(D33)&gt;0,N(E33)&gt;0),ROUNDUP(H33*$B$16*(1+$B$8),0),"")</f>
        <v/>
      </c>
      <c r="J33" s="34">
        <f>IF(AND(N(B33)&gt;0,N(C33)&gt;0,N(D33)&gt;0,N(E33)&gt;0),H33*$B$16*(($B$5+$B$7)*($B$6+$B$7)-$B$5*$B$6)*E33/100*(1+$B$9),"")</f>
        <v/>
      </c>
      <c r="K33" s="33">
        <f>IF(AND(N(B33)&gt;0,N(C33)&gt;0,N(D33)&gt;0,N(E33)&gt;0),I33*IFERROR(INDEX($N$10:$N$12,MATCH(E33,$M$10:$M$12,0)),0),"")</f>
        <v/>
      </c>
    </row>
    <row r="34">
      <c r="A34" s="32" t="n"/>
      <c r="B34" s="27" t="n"/>
      <c r="C34" s="13" t="n"/>
      <c r="D34" s="13" t="n"/>
      <c r="E34" s="27" t="n"/>
      <c r="F34" s="13" t="n"/>
      <c r="G34" s="30">
        <f>IF(AND(N(B34)&gt;0,N(C34)&gt;0,N(D34)&gt;0,N(E34)&gt;0),B34*C34*D34,"")</f>
        <v/>
      </c>
      <c r="H34" s="30">
        <f>IF(AND(N(B34)&gt;0,N(C34)&gt;0,N(D34)&gt;0,N(E34)&gt;0),MAX(0,G34-B34*N(F34)),"")</f>
        <v/>
      </c>
      <c r="I34" s="33">
        <f>IF(AND(N(B34)&gt;0,N(C34)&gt;0,N(D34)&gt;0,N(E34)&gt;0),ROUNDUP(H34*$B$16*(1+$B$8),0),"")</f>
        <v/>
      </c>
      <c r="J34" s="34">
        <f>IF(AND(N(B34)&gt;0,N(C34)&gt;0,N(D34)&gt;0,N(E34)&gt;0),H34*$B$16*(($B$5+$B$7)*($B$6+$B$7)-$B$5*$B$6)*E34/100*(1+$B$9),"")</f>
        <v/>
      </c>
      <c r="K34" s="33">
        <f>IF(AND(N(B34)&gt;0,N(C34)&gt;0,N(D34)&gt;0,N(E34)&gt;0),I34*IFERROR(INDEX($N$10:$N$12,MATCH(E34,$M$10:$M$12,0)),0),"")</f>
        <v/>
      </c>
    </row>
    <row r="35">
      <c r="A35" s="32" t="n"/>
      <c r="B35" s="27" t="n"/>
      <c r="C35" s="13" t="n"/>
      <c r="D35" s="13" t="n"/>
      <c r="E35" s="27" t="n"/>
      <c r="F35" s="13" t="n"/>
      <c r="G35" s="30">
        <f>IF(AND(N(B35)&gt;0,N(C35)&gt;0,N(D35)&gt;0,N(E35)&gt;0),B35*C35*D35,"")</f>
        <v/>
      </c>
      <c r="H35" s="30">
        <f>IF(AND(N(B35)&gt;0,N(C35)&gt;0,N(D35)&gt;0,N(E35)&gt;0),MAX(0,G35-B35*N(F35)),"")</f>
        <v/>
      </c>
      <c r="I35" s="33">
        <f>IF(AND(N(B35)&gt;0,N(C35)&gt;0,N(D35)&gt;0,N(E35)&gt;0),ROUNDUP(H35*$B$16*(1+$B$8),0),"")</f>
        <v/>
      </c>
      <c r="J35" s="34">
        <f>IF(AND(N(B35)&gt;0,N(C35)&gt;0,N(D35)&gt;0,N(E35)&gt;0),H35*$B$16*(($B$5+$B$7)*($B$6+$B$7)-$B$5*$B$6)*E35/100*(1+$B$9),"")</f>
        <v/>
      </c>
      <c r="K35" s="33">
        <f>IF(AND(N(B35)&gt;0,N(C35)&gt;0,N(D35)&gt;0,N(E35)&gt;0),I35*IFERROR(INDEX($N$10:$N$12,MATCH(E35,$M$10:$M$12,0)),0),"")</f>
        <v/>
      </c>
    </row>
    <row r="36">
      <c r="A36" s="32" t="n"/>
      <c r="B36" s="27" t="n"/>
      <c r="C36" s="13" t="n"/>
      <c r="D36" s="13" t="n"/>
      <c r="E36" s="27" t="n"/>
      <c r="F36" s="13" t="n"/>
      <c r="G36" s="30">
        <f>IF(AND(N(B36)&gt;0,N(C36)&gt;0,N(D36)&gt;0,N(E36)&gt;0),B36*C36*D36,"")</f>
        <v/>
      </c>
      <c r="H36" s="30">
        <f>IF(AND(N(B36)&gt;0,N(C36)&gt;0,N(D36)&gt;0,N(E36)&gt;0),MAX(0,G36-B36*N(F36)),"")</f>
        <v/>
      </c>
      <c r="I36" s="33">
        <f>IF(AND(N(B36)&gt;0,N(C36)&gt;0,N(D36)&gt;0,N(E36)&gt;0),ROUNDUP(H36*$B$16*(1+$B$8),0),"")</f>
        <v/>
      </c>
      <c r="J36" s="34">
        <f>IF(AND(N(B36)&gt;0,N(C36)&gt;0,N(D36)&gt;0,N(E36)&gt;0),H36*$B$16*(($B$5+$B$7)*($B$6+$B$7)-$B$5*$B$6)*E36/100*(1+$B$9),"")</f>
        <v/>
      </c>
      <c r="K36" s="33">
        <f>IF(AND(N(B36)&gt;0,N(C36)&gt;0,N(D36)&gt;0,N(E36)&gt;0),I36*IFERROR(INDEX($N$10:$N$12,MATCH(E36,$M$10:$M$12,0)),0),"")</f>
        <v/>
      </c>
    </row>
    <row r="37">
      <c r="A37" s="35" t="inlineStr">
        <is>
          <t>الإجمالي</t>
        </is>
      </c>
      <c r="G37" s="36">
        <f>SUM(G23:G36)</f>
        <v/>
      </c>
      <c r="H37" s="36">
        <f>SUM(H23:H36)</f>
        <v/>
      </c>
      <c r="I37" s="37">
        <f>SUM(I23:I36)</f>
        <v/>
      </c>
      <c r="J37" s="38">
        <f>SUM(J23:J36)</f>
        <v/>
      </c>
      <c r="K37" s="37">
        <f>SUM(K23:K36)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0">
    <mergeCell ref="E10:J10"/>
    <mergeCell ref="A37:F37"/>
    <mergeCell ref="E5:F5"/>
    <mergeCell ref="G8:H8"/>
    <mergeCell ref="E8:F8"/>
    <mergeCell ref="E4:F4"/>
    <mergeCell ref="E11:J11"/>
    <mergeCell ref="A2:O2"/>
    <mergeCell ref="G7:H7"/>
    <mergeCell ref="I7:J7"/>
    <mergeCell ref="A4:C4"/>
    <mergeCell ref="A21:K21"/>
    <mergeCell ref="G5:H5"/>
    <mergeCell ref="I5:J5"/>
    <mergeCell ref="I8:J8"/>
    <mergeCell ref="E12:J12"/>
    <mergeCell ref="G4:H4"/>
    <mergeCell ref="I4:J4"/>
    <mergeCell ref="E7:F7"/>
    <mergeCell ref="A1:O1"/>
  </mergeCells>
  <conditionalFormatting sqref="A23:K36">
    <cfRule type="expression" priority="1" dxfId="0">
      <formula>AND(N($B23)&gt;0,N($F23)&gt;N($C23)*N($D23))</formula>
    </cfRule>
  </conditionalFormatting>
  <dataValidations count="13">
    <dataValidation sqref="B5" showDropDown="0" showInputMessage="0" showErrorMessage="1" allowBlank="1" errorTitle="Sheetaky" error="أدخل رقمًا بين 0.2 و 0.6" type="decimal" operator="between">
      <formula1>0.2</formula1>
      <formula2>0.6</formula2>
    </dataValidation>
    <dataValidation sqref="B6" showDropDown="0" showInputMessage="0" showErrorMessage="1" allowBlank="1" errorTitle="Sheetaky" error="أدخل رقمًا بين 0.1 و 0.3" type="decimal" operator="between">
      <formula1>0.1</formula1>
      <formula2>0.3</formula2>
    </dataValidation>
    <dataValidation sqref="B7" showDropDown="0" showInputMessage="0" showErrorMessage="1" allowBlank="1" errorTitle="Sheetaky" error="أدخل رقمًا بين 0.005 و 0.03" type="decimal" operator="between">
      <formula1>0.005</formula1>
      <formula2>0.03</formula2>
    </dataValidation>
    <dataValidation sqref="B8" showDropDown="0" showInputMessage="0" showErrorMessage="1" allowBlank="1" errorTitle="Sheetaky" error="أدخل رقمًا بين 0 و 0.2" type="decimal" operator="between">
      <formula1>0</formula1>
      <formula2>0.2</formula2>
    </dataValidation>
    <dataValidation sqref="B9" showDropDown="0" showInputMessage="0" showErrorMessage="1" allowBlank="1" errorTitle="Sheetaky" error="أدخل رقمًا بين 0 و 0.5" type="decimal" operator="between">
      <formula1>0</formula1>
      <formula2>0.5</formula2>
    </dataValidation>
    <dataValidation sqref="B10" showDropDown="0" showInputMessage="0" showErrorMessage="1" allowBlank="1" errorTitle="Sheetaky" error="أدخل رقمًا بين 0 و 200" type="decimal" operator="between">
      <formula1>0</formula1>
      <formula2>200</formula2>
    </dataValidation>
    <dataValidation sqref="B11" showDropDown="0" showInputMessage="0" showErrorMessage="1" allowBlank="1" errorTitle="Sheetaky" error="أدخل رقمًا بين 0 و 1000" type="decimal" operator="between">
      <formula1>0</formula1>
      <formula2>1000</formula2>
    </dataValidation>
    <dataValidation sqref="B12" showDropDown="0" showInputMessage="0" showErrorMessage="1" allowBlank="1" errorTitle="Sheetaky" error="أدخل رقمًا بين 0 و 500" type="decimal" operator="between">
      <formula1>0</formula1>
      <formula2>500</formula2>
    </dataValidation>
    <dataValidation sqref="B13" showDropDown="0" showInputMessage="0" showErrorMessage="1" allowBlank="1" errorTitle="Sheetaky" error="اختر قيمة من القائمة" type="list">
      <formula1>=$M$5:$M$7</formula1>
    </dataValidation>
    <dataValidation sqref="B23:B36" showDropDown="0" showInputMessage="0" showErrorMessage="1" allowBlank="1" errorTitle="Sheetaky" error="أدخل رقمًا بين 0 و 1000" type="whole" operator="between">
      <formula1>0</formula1>
      <formula2>1000</formula2>
    </dataValidation>
    <dataValidation sqref="C23:D36" showDropDown="0" showInputMessage="0" showErrorMessage="1" allowBlank="1" errorTitle="Sheetaky" error="أدخل رقمًا بين 0 و 500" type="decimal" operator="between">
      <formula1>0</formula1>
      <formula2>500</formula2>
    </dataValidation>
    <dataValidation sqref="F23:F36" showDropDown="0" showInputMessage="0" showErrorMessage="1" allowBlank="1" errorTitle="Sheetaky" error="أدخل رقمًا بين 0 و 5000" type="decimal" operator="between">
      <formula1>0</formula1>
      <formula2>5000</formula2>
    </dataValidation>
    <dataValidation sqref="E23:E36" showDropDown="0" showInputMessage="0" showErrorMessage="1" allowBlank="1" errorTitle="Sheetaky" error="اختر قيمة من القائمة" type="list">
      <formula1>=$M$10:$M$12</formula1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65A30D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حصر البلوك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4" ht="22" customHeight="1">
      <c r="A4" s="5" t="inlineStr">
        <is>
          <t>ما هذا الشيت؟</t>
        </is>
      </c>
      <c r="B4" s="6" t="n"/>
    </row>
    <row r="5" ht="30" customHeight="1">
      <c r="A5" s="39" t="inlineStr">
        <is>
          <t>يحسب الشيت عدد البلوك والمونة والأسمنت والرمل وتكلفة أعمال البناء لعدة جدران بسماكات مختلفة.</t>
        </is>
      </c>
    </row>
    <row r="7" ht="22" customHeight="1">
      <c r="A7" s="5" t="inlineStr">
        <is>
          <t>خطوات الاستخدام</t>
        </is>
      </c>
      <c r="B7" s="6" t="n"/>
    </row>
    <row r="8" ht="20" customHeight="1">
      <c r="A8" s="40" t="n">
        <v>1</v>
      </c>
      <c r="B8" s="39" t="inlineStr">
        <is>
          <t>اضبط أبعاد البلوكة وسمك الفاصل ونسبة المونة.</t>
        </is>
      </c>
    </row>
    <row r="9" ht="20" customHeight="1">
      <c r="A9" s="40" t="n">
        <v>2</v>
      </c>
      <c r="B9" s="39" t="inlineStr">
        <is>
          <t>اكتب كل جدار: العدد والطول والارتفاع والسماكة ومساحة الفتحات.</t>
        </is>
      </c>
    </row>
    <row r="10" ht="20" customHeight="1">
      <c r="A10" s="40" t="n">
        <v>3</v>
      </c>
      <c r="B10" s="39" t="inlineStr">
        <is>
          <t>عدّل الأسعار والمصنعية.</t>
        </is>
      </c>
    </row>
    <row r="11" ht="20" customHeight="1">
      <c r="A11" s="40" t="n">
        <v>4</v>
      </c>
      <c r="B11" s="39" t="inlineStr">
        <is>
          <t>اقرأ الكميات والتكلفة.</t>
        </is>
      </c>
    </row>
    <row r="13" ht="22" customHeight="1">
      <c r="A13" s="5" t="inlineStr">
        <is>
          <t>دليل الألوان</t>
        </is>
      </c>
      <c r="B13" s="6" t="n"/>
    </row>
    <row r="14">
      <c r="A14" s="32" t="inlineStr"/>
      <c r="B14" s="39" t="inlineStr">
        <is>
          <t>خلية إدخال: اكتب أو اختر قيمتك هنا (خط أزرق على خلفية صفراء).</t>
        </is>
      </c>
    </row>
    <row r="15">
      <c r="A15" s="41" t="inlineStr"/>
      <c r="B15" s="39" t="inlineStr">
        <is>
          <t>خلية محسوبة: معادلة تلقائية، محمية من المسح بالخطأ.</t>
        </is>
      </c>
    </row>
    <row r="16">
      <c r="A16" s="42" t="inlineStr"/>
      <c r="B16" s="39" t="inlineStr">
        <is>
          <t>عناوين الجداول والأقسام.</t>
        </is>
      </c>
    </row>
    <row r="18" ht="22" customHeight="1">
      <c r="A18" s="5" t="inlineStr">
        <is>
          <t>ملاحظات مهمة</t>
        </is>
      </c>
      <c r="B18" s="6" t="n"/>
    </row>
    <row r="19" ht="20" customHeight="1">
      <c r="A19" s="43" t="inlineStr">
        <is>
          <t>•</t>
        </is>
      </c>
      <c r="B19" s="44" t="inlineStr">
        <is>
          <t>عدد البلوك = المساحة الصافية ÷ مساحة البلوكة مع الفاصل، مع هدر.</t>
        </is>
      </c>
    </row>
    <row r="20" ht="20" customHeight="1">
      <c r="A20" s="43" t="inlineStr">
        <is>
          <t>•</t>
        </is>
      </c>
      <c r="B20" s="44" t="inlineStr">
        <is>
          <t>أكياس الأسمنت لكل م³ مونة أمثلة تقريبية؛ عدّلها بحسب مواصفاتك.</t>
        </is>
      </c>
    </row>
    <row r="21" ht="20" customHeight="1">
      <c r="A21" s="43" t="inlineStr">
        <is>
          <t>•</t>
        </is>
      </c>
      <c r="B21" s="44" t="inlineStr">
        <is>
          <t>لا يشمل الشيت الأعمدة والجسور ولا الجدران الساندة.</t>
        </is>
      </c>
    </row>
    <row r="22" ht="20" customHeight="1">
      <c r="A22" s="43" t="inlineStr">
        <is>
          <t>•</t>
        </is>
      </c>
      <c r="B22" s="44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43" t="inlineStr">
        <is>
          <t>•</t>
        </is>
      </c>
      <c r="B23" s="44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43" t="inlineStr">
        <is>
          <t>•</t>
        </is>
      </c>
      <c r="B24" s="44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BLK</dc:title>
  <dcterms:created xmlns:dcterms="http://purl.org/dc/terms/" xmlns:xsi="http://www.w3.org/2001/XMLSchema-instance" xsi:type="dcterms:W3CDTF">2026-10-23T12:37:00Z</dcterms:created>
  <dcterms:modified xmlns:dcterms="http://purl.org/dc/terms/" xmlns:xsi="http://www.w3.org/2001/XMLSchema-instance" xsi:type="dcterms:W3CDTF">2026-10-23T12:37:00Z</dcterms:modified>
</cp:coreProperties>
</file>